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SG EGOV 199\Desktop\OYO STATE CITIZENS REPORT\"/>
    </mc:Choice>
  </mc:AlternateContent>
  <bookViews>
    <workbookView xWindow="0" yWindow="0" windowWidth="2430" windowHeight="450" tabRatio="499" firstSheet="6" activeTab="6"/>
  </bookViews>
  <sheets>
    <sheet name="1. Budget Outturns" sheetId="1" r:id="rId1"/>
    <sheet name="2. Revenue Outturn " sheetId="2" r:id="rId2"/>
    <sheet name="3. Expenditure Outturn" sheetId="9" r:id="rId3"/>
    <sheet name="4. Audit Findings" sheetId="4" r:id="rId4"/>
    <sheet name="5. Fiscal Summary" sheetId="10" r:id="rId5"/>
    <sheet name="6. Sectoral Allocations" sheetId="6" r:id="rId6"/>
    <sheet name="7. Top Value Projects" sheetId="18" r:id="rId7"/>
    <sheet name="8. Citizen Norminated Project" sheetId="13" r:id="rId8"/>
    <sheet name="Dashboard" sheetId="17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H31" i="18" l="1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B3" i="18"/>
  <c r="A3" i="18"/>
  <c r="B2" i="18"/>
  <c r="A2" i="18"/>
  <c r="B1" i="18"/>
  <c r="A1" i="18"/>
  <c r="D9" i="9"/>
  <c r="D14" i="9"/>
  <c r="D15" i="9"/>
  <c r="D13" i="9"/>
  <c r="D12" i="9"/>
  <c r="E25" i="10" l="1"/>
  <c r="G25" i="10" s="1"/>
  <c r="H25" i="10" l="1"/>
  <c r="E30" i="10" l="1"/>
  <c r="D11" i="9"/>
  <c r="D10" i="9"/>
  <c r="D17" i="9"/>
  <c r="E26" i="10"/>
  <c r="H26" i="10" s="1"/>
  <c r="A7" i="1"/>
  <c r="C19" i="6"/>
  <c r="B19" i="6"/>
  <c r="E9" i="6"/>
  <c r="E8" i="6"/>
  <c r="D18" i="6"/>
  <c r="D17" i="6"/>
  <c r="D16" i="6"/>
  <c r="D15" i="6"/>
  <c r="D14" i="6"/>
  <c r="D13" i="6"/>
  <c r="D12" i="6"/>
  <c r="D11" i="6"/>
  <c r="D10" i="6"/>
  <c r="D9" i="6"/>
  <c r="D8" i="6"/>
  <c r="D35" i="6"/>
  <c r="D34" i="6"/>
  <c r="D33" i="6"/>
  <c r="D32" i="6"/>
  <c r="D31" i="6"/>
  <c r="D30" i="6"/>
  <c r="D29" i="6"/>
  <c r="D28" i="6"/>
  <c r="D27" i="6"/>
  <c r="D26" i="6"/>
  <c r="D25" i="6"/>
  <c r="D52" i="6"/>
  <c r="D51" i="6"/>
  <c r="D50" i="6"/>
  <c r="D49" i="6"/>
  <c r="D48" i="6"/>
  <c r="D47" i="6"/>
  <c r="D46" i="6"/>
  <c r="D45" i="6"/>
  <c r="D44" i="6"/>
  <c r="D43" i="6"/>
  <c r="D42" i="6"/>
  <c r="C53" i="6"/>
  <c r="B53" i="6"/>
  <c r="C36" i="6"/>
  <c r="B36" i="6"/>
  <c r="D36" i="6" s="1"/>
  <c r="B20" i="6"/>
  <c r="F33" i="10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7" i="13"/>
  <c r="C50" i="10"/>
  <c r="B50" i="10"/>
  <c r="D47" i="10"/>
  <c r="D48" i="10"/>
  <c r="D49" i="10"/>
  <c r="D46" i="10"/>
  <c r="D53" i="6" l="1"/>
  <c r="G30" i="10"/>
  <c r="B14" i="9"/>
  <c r="F14" i="9" s="1"/>
  <c r="H30" i="10"/>
  <c r="B10" i="9"/>
  <c r="G26" i="10"/>
  <c r="D19" i="6"/>
  <c r="D50" i="10"/>
  <c r="G10" i="9" l="1"/>
  <c r="F10" i="9"/>
  <c r="E49" i="2"/>
  <c r="E48" i="2"/>
  <c r="E47" i="2"/>
  <c r="E46" i="2"/>
  <c r="E45" i="2"/>
  <c r="E44" i="2"/>
  <c r="E43" i="2"/>
  <c r="E42" i="2"/>
  <c r="E41" i="2"/>
  <c r="E40" i="2"/>
  <c r="E10" i="2"/>
  <c r="E11" i="2"/>
  <c r="E12" i="2"/>
  <c r="E13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C54" i="6"/>
  <c r="C37" i="6"/>
  <c r="C20" i="6"/>
  <c r="D20" i="6" s="1"/>
  <c r="C7" i="2" l="1"/>
  <c r="B7" i="2"/>
  <c r="B39" i="2"/>
  <c r="B21" i="2"/>
  <c r="B14" i="2"/>
  <c r="B9" i="2"/>
  <c r="C16" i="1"/>
  <c r="B16" i="1"/>
  <c r="C7" i="1"/>
  <c r="B7" i="1"/>
  <c r="B20" i="1"/>
  <c r="B14" i="1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E9" i="10"/>
  <c r="H8" i="13"/>
  <c r="H9" i="13"/>
  <c r="H23" i="13"/>
  <c r="H24" i="13"/>
  <c r="H25" i="13"/>
  <c r="H26" i="13"/>
  <c r="H27" i="13"/>
  <c r="H28" i="13"/>
  <c r="H29" i="13"/>
  <c r="H30" i="13"/>
  <c r="H31" i="13"/>
  <c r="H7" i="13"/>
  <c r="E52" i="6"/>
  <c r="E51" i="6"/>
  <c r="E50" i="6"/>
  <c r="E49" i="6"/>
  <c r="E48" i="6"/>
  <c r="E47" i="6"/>
  <c r="E46" i="6"/>
  <c r="E45" i="6"/>
  <c r="E44" i="6"/>
  <c r="E43" i="6"/>
  <c r="E42" i="6"/>
  <c r="E35" i="6"/>
  <c r="E32" i="6"/>
  <c r="E31" i="6"/>
  <c r="E30" i="6"/>
  <c r="E29" i="6"/>
  <c r="E28" i="6"/>
  <c r="E27" i="6"/>
  <c r="E26" i="6"/>
  <c r="E25" i="6"/>
  <c r="B37" i="6"/>
  <c r="D37" i="6" s="1"/>
  <c r="H34" i="10"/>
  <c r="H23" i="10"/>
  <c r="G14" i="9"/>
  <c r="G9" i="10" l="1"/>
  <c r="B8" i="2"/>
  <c r="B34" i="2" s="1"/>
  <c r="B50" i="2" s="1"/>
  <c r="B51" i="2" s="1"/>
  <c r="H9" i="10"/>
  <c r="A16" i="1"/>
  <c r="A15" i="1"/>
  <c r="A6" i="1"/>
  <c r="E17" i="4" l="1"/>
  <c r="B17" i="4"/>
  <c r="D17" i="4"/>
  <c r="F41" i="2" l="1"/>
  <c r="F42" i="2"/>
  <c r="F43" i="2"/>
  <c r="F44" i="2"/>
  <c r="F45" i="2"/>
  <c r="F46" i="2"/>
  <c r="F47" i="2"/>
  <c r="F48" i="2"/>
  <c r="F49" i="2"/>
  <c r="B3" i="13" l="1"/>
  <c r="A3" i="13"/>
  <c r="B2" i="13"/>
  <c r="A2" i="13"/>
  <c r="B1" i="13"/>
  <c r="A1" i="13"/>
  <c r="B3" i="6"/>
  <c r="A3" i="6"/>
  <c r="B2" i="6"/>
  <c r="A2" i="6"/>
  <c r="B1" i="6"/>
  <c r="A1" i="6"/>
  <c r="B3" i="10"/>
  <c r="A3" i="10"/>
  <c r="B2" i="10"/>
  <c r="A2" i="10"/>
  <c r="B1" i="10"/>
  <c r="A1" i="10"/>
  <c r="B3" i="4"/>
  <c r="A3" i="4"/>
  <c r="B2" i="4"/>
  <c r="A2" i="4"/>
  <c r="B1" i="4"/>
  <c r="A1" i="4"/>
  <c r="B3" i="9"/>
  <c r="A3" i="9"/>
  <c r="B2" i="9"/>
  <c r="B7" i="9" s="1"/>
  <c r="A2" i="9"/>
  <c r="B1" i="9"/>
  <c r="A1" i="9"/>
  <c r="B3" i="2"/>
  <c r="A3" i="2"/>
  <c r="B1" i="2"/>
  <c r="D16" i="1"/>
  <c r="D7" i="1"/>
  <c r="A1" i="2"/>
  <c r="A2" i="2"/>
  <c r="D21" i="2"/>
  <c r="C21" i="2"/>
  <c r="D14" i="2"/>
  <c r="C14" i="2"/>
  <c r="D9" i="2"/>
  <c r="C9" i="2"/>
  <c r="F8" i="4"/>
  <c r="F9" i="4"/>
  <c r="F10" i="4"/>
  <c r="F11" i="4"/>
  <c r="F12" i="4"/>
  <c r="F13" i="4"/>
  <c r="F14" i="4"/>
  <c r="F15" i="4"/>
  <c r="F16" i="4"/>
  <c r="F7" i="4"/>
  <c r="F40" i="2"/>
  <c r="F10" i="2"/>
  <c r="F11" i="2"/>
  <c r="F12" i="2"/>
  <c r="F13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C33" i="10"/>
  <c r="D33" i="10"/>
  <c r="B33" i="10"/>
  <c r="E21" i="2" l="1"/>
  <c r="E9" i="2"/>
  <c r="E14" i="2"/>
  <c r="A50" i="10"/>
  <c r="E6" i="10"/>
  <c r="A46" i="10"/>
  <c r="D6" i="10"/>
  <c r="C6" i="10"/>
  <c r="F6" i="10"/>
  <c r="B6" i="10"/>
  <c r="C24" i="6"/>
  <c r="B41" i="6"/>
  <c r="B24" i="6"/>
  <c r="B7" i="6"/>
  <c r="D7" i="9"/>
  <c r="D7" i="2"/>
  <c r="C7" i="6"/>
  <c r="C41" i="6"/>
  <c r="D39" i="2"/>
  <c r="D8" i="2"/>
  <c r="F14" i="2"/>
  <c r="C8" i="2"/>
  <c r="F9" i="2"/>
  <c r="F21" i="2"/>
  <c r="D34" i="2" l="1"/>
  <c r="D50" i="2" s="1"/>
  <c r="E8" i="2"/>
  <c r="E34" i="2" s="1"/>
  <c r="C34" i="2"/>
  <c r="C50" i="2" s="1"/>
  <c r="F8" i="2"/>
  <c r="D20" i="1"/>
  <c r="D14" i="1"/>
  <c r="E28" i="10"/>
  <c r="G28" i="10" l="1"/>
  <c r="B12" i="9"/>
  <c r="D51" i="2"/>
  <c r="E50" i="2"/>
  <c r="E51" i="2" s="1"/>
  <c r="H28" i="10"/>
  <c r="F34" i="2"/>
  <c r="C51" i="2"/>
  <c r="F50" i="2"/>
  <c r="F12" i="9" l="1"/>
  <c r="G12" i="9"/>
  <c r="F51" i="2"/>
  <c r="B54" i="6"/>
  <c r="D54" i="6" s="1"/>
  <c r="E33" i="6"/>
  <c r="E39" i="10"/>
  <c r="E40" i="10"/>
  <c r="F21" i="10"/>
  <c r="E38" i="10"/>
  <c r="E37" i="10"/>
  <c r="E36" i="10"/>
  <c r="G36" i="10" s="1"/>
  <c r="E29" i="10"/>
  <c r="E27" i="10"/>
  <c r="E31" i="10"/>
  <c r="E32" i="10"/>
  <c r="C19" i="1" s="1"/>
  <c r="E24" i="10"/>
  <c r="E10" i="10"/>
  <c r="E11" i="10"/>
  <c r="E12" i="10"/>
  <c r="E14" i="10"/>
  <c r="E16" i="10"/>
  <c r="E17" i="10"/>
  <c r="E18" i="10"/>
  <c r="E19" i="10"/>
  <c r="E20" i="10"/>
  <c r="E8" i="10"/>
  <c r="D16" i="9"/>
  <c r="B9" i="9" l="1"/>
  <c r="F9" i="9" s="1"/>
  <c r="G29" i="10"/>
  <c r="B13" i="9"/>
  <c r="C18" i="1"/>
  <c r="E19" i="1"/>
  <c r="F19" i="1"/>
  <c r="G31" i="10"/>
  <c r="B15" i="9"/>
  <c r="E13" i="1"/>
  <c r="G32" i="10"/>
  <c r="B17" i="9"/>
  <c r="G27" i="10"/>
  <c r="B11" i="9"/>
  <c r="F12" i="1"/>
  <c r="E33" i="10"/>
  <c r="G24" i="10"/>
  <c r="E8" i="1"/>
  <c r="F8" i="1"/>
  <c r="H39" i="10"/>
  <c r="G39" i="10"/>
  <c r="H8" i="10"/>
  <c r="G8" i="10"/>
  <c r="H11" i="10"/>
  <c r="G11" i="10"/>
  <c r="H40" i="10"/>
  <c r="G40" i="10"/>
  <c r="H16" i="10"/>
  <c r="G16" i="10"/>
  <c r="H37" i="10"/>
  <c r="G37" i="10"/>
  <c r="H19" i="10"/>
  <c r="G19" i="10"/>
  <c r="H14" i="10"/>
  <c r="G14" i="10"/>
  <c r="H24" i="10"/>
  <c r="H27" i="10"/>
  <c r="H38" i="10"/>
  <c r="G38" i="10"/>
  <c r="H17" i="10"/>
  <c r="G17" i="10"/>
  <c r="H31" i="10"/>
  <c r="H36" i="10"/>
  <c r="H20" i="10"/>
  <c r="G20" i="10"/>
  <c r="H10" i="10"/>
  <c r="G10" i="10"/>
  <c r="H18" i="10"/>
  <c r="G18" i="10"/>
  <c r="H12" i="10"/>
  <c r="G12" i="10"/>
  <c r="H32" i="10"/>
  <c r="H29" i="10"/>
  <c r="E53" i="6"/>
  <c r="D18" i="9"/>
  <c r="E10" i="9" s="1"/>
  <c r="F53" i="6"/>
  <c r="F17" i="4"/>
  <c r="F9" i="6"/>
  <c r="F13" i="6"/>
  <c r="F17" i="6"/>
  <c r="F12" i="6"/>
  <c r="F16" i="6"/>
  <c r="F8" i="6"/>
  <c r="F11" i="6"/>
  <c r="F15" i="6"/>
  <c r="F10" i="6"/>
  <c r="F14" i="6"/>
  <c r="F18" i="6"/>
  <c r="F29" i="6"/>
  <c r="F33" i="6"/>
  <c r="F25" i="6"/>
  <c r="F28" i="6"/>
  <c r="F32" i="6"/>
  <c r="F27" i="6"/>
  <c r="F31" i="6"/>
  <c r="F35" i="6"/>
  <c r="F26" i="6"/>
  <c r="F30" i="6"/>
  <c r="F34" i="6"/>
  <c r="F19" i="6"/>
  <c r="F36" i="6"/>
  <c r="F45" i="6"/>
  <c r="F49" i="6"/>
  <c r="F44" i="6"/>
  <c r="F48" i="6"/>
  <c r="F52" i="6"/>
  <c r="F43" i="6"/>
  <c r="F47" i="6"/>
  <c r="F51" i="6"/>
  <c r="F46" i="6"/>
  <c r="F50" i="6"/>
  <c r="F42" i="6"/>
  <c r="E54" i="6"/>
  <c r="G9" i="9" l="1"/>
  <c r="F13" i="9"/>
  <c r="G13" i="9"/>
  <c r="F15" i="9"/>
  <c r="G15" i="9"/>
  <c r="E18" i="1"/>
  <c r="F18" i="1"/>
  <c r="E17" i="1"/>
  <c r="E20" i="1" s="1"/>
  <c r="F17" i="1"/>
  <c r="C20" i="1"/>
  <c r="F20" i="1" s="1"/>
  <c r="F13" i="1"/>
  <c r="F11" i="9"/>
  <c r="G11" i="9"/>
  <c r="B16" i="9"/>
  <c r="E12" i="1"/>
  <c r="F17" i="9"/>
  <c r="G17" i="9"/>
  <c r="E17" i="9"/>
  <c r="E13" i="9"/>
  <c r="E9" i="9"/>
  <c r="E15" i="9"/>
  <c r="E12" i="9"/>
  <c r="E18" i="9"/>
  <c r="E14" i="9"/>
  <c r="E11" i="9"/>
  <c r="E16" i="9"/>
  <c r="E9" i="1"/>
  <c r="F9" i="1"/>
  <c r="G46" i="6"/>
  <c r="G50" i="6"/>
  <c r="G45" i="6"/>
  <c r="G49" i="6"/>
  <c r="G44" i="6"/>
  <c r="G48" i="6"/>
  <c r="G52" i="6"/>
  <c r="G42" i="6"/>
  <c r="G43" i="6"/>
  <c r="G47" i="6"/>
  <c r="G51" i="6"/>
  <c r="G53" i="6"/>
  <c r="G16" i="9" l="1"/>
  <c r="F16" i="9"/>
  <c r="B18" i="9"/>
  <c r="C10" i="9" s="1"/>
  <c r="H33" i="10"/>
  <c r="G33" i="10"/>
  <c r="F35" i="10"/>
  <c r="C12" i="9" l="1"/>
  <c r="C11" i="9"/>
  <c r="G18" i="9"/>
  <c r="C9" i="9"/>
  <c r="C14" i="9"/>
  <c r="C13" i="9"/>
  <c r="C15" i="9"/>
  <c r="F18" i="9"/>
  <c r="C17" i="9"/>
  <c r="C18" i="9"/>
  <c r="C16" i="9"/>
  <c r="E15" i="10"/>
  <c r="G15" i="10" l="1"/>
  <c r="H15" i="10"/>
  <c r="B21" i="10"/>
  <c r="B35" i="10" s="1"/>
  <c r="C21" i="10"/>
  <c r="C35" i="10" s="1"/>
  <c r="E13" i="10"/>
  <c r="D21" i="10"/>
  <c r="D35" i="10" s="1"/>
  <c r="E10" i="1" l="1"/>
  <c r="F10" i="1"/>
  <c r="C14" i="1"/>
  <c r="F14" i="1" s="1"/>
  <c r="E11" i="1"/>
  <c r="F11" i="1"/>
  <c r="E21" i="10"/>
  <c r="H21" i="10" s="1"/>
  <c r="G13" i="10"/>
  <c r="G21" i="10" s="1"/>
  <c r="G35" i="10" s="1"/>
  <c r="H13" i="10"/>
  <c r="E34" i="6"/>
  <c r="E35" i="10" l="1"/>
  <c r="H35" i="10" s="1"/>
  <c r="E14" i="1"/>
  <c r="E36" i="6"/>
  <c r="G36" i="6"/>
  <c r="G34" i="6" l="1"/>
  <c r="G25" i="6"/>
  <c r="G32" i="6"/>
  <c r="G35" i="6"/>
  <c r="G27" i="6"/>
  <c r="G33" i="6"/>
  <c r="E37" i="6"/>
  <c r="G29" i="6"/>
  <c r="G26" i="6"/>
  <c r="G31" i="6"/>
  <c r="G28" i="6"/>
  <c r="G30" i="6"/>
  <c r="E18" i="6"/>
  <c r="E14" i="6"/>
  <c r="E10" i="6"/>
  <c r="E11" i="6"/>
  <c r="E17" i="6"/>
  <c r="E13" i="6"/>
  <c r="E16" i="6"/>
  <c r="E12" i="6"/>
  <c r="E15" i="6"/>
  <c r="G11" i="6" l="1"/>
  <c r="E19" i="6"/>
  <c r="G19" i="6"/>
  <c r="G12" i="6"/>
  <c r="G17" i="6"/>
  <c r="G18" i="6"/>
  <c r="G8" i="6"/>
  <c r="G13" i="6"/>
  <c r="G14" i="6"/>
  <c r="G9" i="6"/>
  <c r="G10" i="6"/>
  <c r="E20" i="6"/>
  <c r="G15" i="6"/>
  <c r="G16" i="6"/>
</calcChain>
</file>

<file path=xl/sharedStrings.xml><?xml version="1.0" encoding="utf-8"?>
<sst xmlns="http://schemas.openxmlformats.org/spreadsheetml/2006/main" count="459" uniqueCount="265">
  <si>
    <t>NOTES</t>
  </si>
  <si>
    <t xml:space="preserve">All numbers must be rounded to the nearest number </t>
  </si>
  <si>
    <t>All calculation cells are coloured yellow</t>
  </si>
  <si>
    <t>All title cells are coloured green</t>
  </si>
  <si>
    <t>Domestic Loans</t>
  </si>
  <si>
    <t>Foreign Loans</t>
  </si>
  <si>
    <t>Foreign Grants</t>
  </si>
  <si>
    <t xml:space="preserve">Expenditure: Where does the Money go? </t>
  </si>
  <si>
    <t>Expenditure</t>
  </si>
  <si>
    <t xml:space="preserve">Transfers </t>
  </si>
  <si>
    <t xml:space="preserve">Total Recurrent Expenditure </t>
  </si>
  <si>
    <t xml:space="preserve">Total Capital Expenditure </t>
  </si>
  <si>
    <t xml:space="preserve">Total Expenditure </t>
  </si>
  <si>
    <t>`</t>
  </si>
  <si>
    <t>Other MDA Expenditure</t>
  </si>
  <si>
    <t>Total Budgeted Expenditure</t>
  </si>
  <si>
    <t xml:space="preserve">Total (Except Other MDA Expenditure) </t>
  </si>
  <si>
    <t>Budget Outturn (Originally Approved vs Actual)</t>
  </si>
  <si>
    <t>IGR</t>
  </si>
  <si>
    <t>Tax Revenue</t>
  </si>
  <si>
    <t>Personal Income Tax (PAYE)</t>
  </si>
  <si>
    <t>Personnal Income Tax (Direct Assessment Taxes)</t>
  </si>
  <si>
    <t>Penalty For Offences &amp; Interest</t>
  </si>
  <si>
    <t>Other Personal Tax N.E.C</t>
  </si>
  <si>
    <t xml:space="preserve">Sales Tax </t>
  </si>
  <si>
    <t>Lottery Tax/Licence</t>
  </si>
  <si>
    <t>Property Tax</t>
  </si>
  <si>
    <t>Capital Gain Taxes</t>
  </si>
  <si>
    <t>Withholding Tax</t>
  </si>
  <si>
    <t>Other Taxes N.E.C</t>
  </si>
  <si>
    <t>Licences General</t>
  </si>
  <si>
    <t>Fees – General</t>
  </si>
  <si>
    <t>Fines – General</t>
  </si>
  <si>
    <t>Sales – General</t>
  </si>
  <si>
    <t xml:space="preserve">Earnings – General </t>
  </si>
  <si>
    <t>Rent On Government Buildings – General</t>
  </si>
  <si>
    <t>Rent on Land and Others – General</t>
  </si>
  <si>
    <t>Repayments</t>
  </si>
  <si>
    <t xml:space="preserve">Investment Income </t>
  </si>
  <si>
    <t>Interest Earned</t>
  </si>
  <si>
    <t>Reimbursement</t>
  </si>
  <si>
    <t>Miscellaneous Income</t>
  </si>
  <si>
    <t>Details of</t>
  </si>
  <si>
    <t>No. of</t>
  </si>
  <si>
    <t>Queries</t>
  </si>
  <si>
    <t>Total Cash</t>
  </si>
  <si>
    <t>Expenditure  </t>
  </si>
  <si>
    <t>Percentage  </t>
  </si>
  <si>
    <t xml:space="preserve"> ₦’000 </t>
  </si>
  <si>
    <t>%</t>
  </si>
  <si>
    <t>No. of Queries</t>
  </si>
  <si>
    <t>Details of Expenditure</t>
  </si>
  <si>
    <t>Percentage  (%)</t>
  </si>
  <si>
    <t xml:space="preserve">13% Derivation </t>
  </si>
  <si>
    <t xml:space="preserve">State Government Share of VAT </t>
  </si>
  <si>
    <t xml:space="preserve">Domestic Grants </t>
  </si>
  <si>
    <t xml:space="preserve">Other Revenues </t>
  </si>
  <si>
    <t xml:space="preserve">Transfer from other Government Entities </t>
  </si>
  <si>
    <t>Total Revenue (a)</t>
  </si>
  <si>
    <t>Overheads</t>
  </si>
  <si>
    <t xml:space="preserve">Grants &amp; Contributions </t>
  </si>
  <si>
    <t xml:space="preserve">Social Benefits </t>
  </si>
  <si>
    <t xml:space="preserve">Public Debt Charges </t>
  </si>
  <si>
    <t>Total Expenditure (b)</t>
  </si>
  <si>
    <t>Surplus/Deficit from Operating Activities c = (a-b)</t>
  </si>
  <si>
    <t>Gains/Loss on Disposal of Asset</t>
  </si>
  <si>
    <t>Gain/Loss on Foreign Exchange Transaction</t>
  </si>
  <si>
    <t>Total Non-Operating Revenue/(Expenses)</t>
  </si>
  <si>
    <t>Surplus/(Deficit) from Ordinary Activities</t>
  </si>
  <si>
    <t>Net Surplus/ (Deficit) for the Period</t>
  </si>
  <si>
    <r>
      <t> </t>
    </r>
    <r>
      <rPr>
        <sz val="10"/>
        <color rgb="FF000000"/>
        <rFont val="Arial"/>
        <family val="2"/>
      </rPr>
      <t xml:space="preserve">Use of </t>
    </r>
    <r>
      <rPr>
        <b/>
        <sz val="10"/>
        <color rgb="FF000000"/>
        <rFont val="Arial"/>
        <family val="2"/>
      </rPr>
      <t>Expenditure</t>
    </r>
    <r>
      <rPr>
        <sz val="10"/>
        <color rgb="FF000000"/>
        <rFont val="Arial"/>
        <family val="2"/>
      </rPr>
      <t xml:space="preserve"> on this heading here is not appropriate since revenue items are also considered below.</t>
    </r>
  </si>
  <si>
    <r>
      <t> </t>
    </r>
    <r>
      <rPr>
        <sz val="10"/>
        <color rgb="FF000000"/>
        <rFont val="Arial"/>
        <family val="2"/>
      </rPr>
      <t>Consider a column on percentage variance, it brings out the picture of performance much more succintly.</t>
    </r>
  </si>
  <si>
    <r>
      <t> </t>
    </r>
    <r>
      <rPr>
        <sz val="10"/>
        <color rgb="FF000000"/>
        <rFont val="Arial"/>
        <family val="2"/>
      </rPr>
      <t>Consider adding in the relevant NCOA coding</t>
    </r>
  </si>
  <si>
    <r>
      <t> </t>
    </r>
    <r>
      <rPr>
        <sz val="10"/>
        <color rgb="FF000000"/>
        <rFont val="Arial"/>
        <family val="2"/>
      </rPr>
      <t>Noted. We wanted a simplified “easy to understand” report</t>
    </r>
  </si>
  <si>
    <t>Statement of Changes in Net Assets</t>
  </si>
  <si>
    <t xml:space="preserve">Actuarial Gains/(Losses) </t>
  </si>
  <si>
    <t>Change in Fair Value Available-for -sale Financial Assets</t>
  </si>
  <si>
    <t xml:space="preserve">Surplus/(Deficit) for the period </t>
  </si>
  <si>
    <t>MDA/Sectors</t>
  </si>
  <si>
    <t>Top Ten Total Allocation by Sectors</t>
  </si>
  <si>
    <t>Top Ten Capital Allocation by Sectors</t>
  </si>
  <si>
    <t xml:space="preserve">Sector Share in Total Budget </t>
  </si>
  <si>
    <t xml:space="preserve">Sector Share in Total Actual Expenditure </t>
  </si>
  <si>
    <t xml:space="preserve">MDA Responsible </t>
  </si>
  <si>
    <t>Citizens Nominated Projects</t>
  </si>
  <si>
    <t>Project Location</t>
  </si>
  <si>
    <t>Programme Code</t>
  </si>
  <si>
    <t>Completion Status  </t>
  </si>
  <si>
    <t>All description/item cells are coloured grey</t>
  </si>
  <si>
    <t>All figure input cells are coloured pink</t>
  </si>
  <si>
    <t xml:space="preserve">FAAC Revenue </t>
  </si>
  <si>
    <t xml:space="preserve">Total Revenue </t>
  </si>
  <si>
    <t>Other Recurrent Expenditure</t>
  </si>
  <si>
    <t>Other Revenue/Receipts</t>
  </si>
  <si>
    <t>Captal Expenditure</t>
  </si>
  <si>
    <t xml:space="preserve">Aids &amp; Grants </t>
  </si>
  <si>
    <t>Budget Financing (Loans)</t>
  </si>
  <si>
    <t>State</t>
  </si>
  <si>
    <t>Year</t>
  </si>
  <si>
    <t>Budget Title</t>
  </si>
  <si>
    <t>IGR Items</t>
  </si>
  <si>
    <t>Other Revenue Collecting Agencies</t>
  </si>
  <si>
    <t>Independent Revenue (IGR)</t>
  </si>
  <si>
    <t>Personnel</t>
  </si>
  <si>
    <t>Personal Taxes:</t>
  </si>
  <si>
    <t>Other Taxes:</t>
  </si>
  <si>
    <t>Non-Tax Revenue:</t>
  </si>
  <si>
    <t>MDA</t>
  </si>
  <si>
    <t>Recurrent Expenditure:</t>
  </si>
  <si>
    <t>Budget Share (%)</t>
  </si>
  <si>
    <t>Actual Share (%)</t>
  </si>
  <si>
    <t>Amount Queried</t>
  </si>
  <si>
    <t>Total Cash Expenditure</t>
  </si>
  <si>
    <t>Top Ten Audit Queries</t>
  </si>
  <si>
    <t xml:space="preserve">2020 Actual Amount </t>
  </si>
  <si>
    <t xml:space="preserve">Top Ten Recurrent Allocation by Sectors </t>
  </si>
  <si>
    <t>Item</t>
  </si>
  <si>
    <t>Expenditure:</t>
  </si>
  <si>
    <t>Revenue:</t>
  </si>
  <si>
    <t>Statement of Income and Expenditure</t>
  </si>
  <si>
    <t>Internally Generated Revenue Performance</t>
  </si>
  <si>
    <t>By Item</t>
  </si>
  <si>
    <t>By MDA:</t>
  </si>
  <si>
    <t>Accumulated Surplus</t>
  </si>
  <si>
    <t>Available for sale Reserve</t>
  </si>
  <si>
    <t>Total reserve</t>
  </si>
  <si>
    <t>Wazobia</t>
  </si>
  <si>
    <t>Total Number of Queries</t>
  </si>
  <si>
    <t>Aggregate Expenditure Composition as a % of Total Expenditure (Budget Vs Actuals)</t>
  </si>
  <si>
    <t>Opening Balance</t>
  </si>
  <si>
    <t>Project</t>
  </si>
  <si>
    <t>Nature of Queries</t>
  </si>
  <si>
    <t>Performance (%)*</t>
  </si>
  <si>
    <t xml:space="preserve">2020 Final Budget </t>
  </si>
  <si>
    <t>Capital Expenditure</t>
  </si>
  <si>
    <t>Grants and Subsidies</t>
  </si>
  <si>
    <t>Ongoing</t>
  </si>
  <si>
    <t>Complete</t>
  </si>
  <si>
    <t>Not Yet Started</t>
  </si>
  <si>
    <t>Statutory Allocation</t>
  </si>
  <si>
    <t>Independent Tax Revenue</t>
  </si>
  <si>
    <t>Independent Non-Tax Revenue</t>
  </si>
  <si>
    <t>Other Federation Account Distributions</t>
  </si>
  <si>
    <t>Variance*</t>
  </si>
  <si>
    <t xml:space="preserve">* Variance and Performance is assessed against final budget. Negative Variance for Revenues items means revenue actuals were below budget. Negative variance for expenditure items means actuals were above budget. </t>
  </si>
  <si>
    <t xml:space="preserve">* Variance and Performance is assessed against final budget. Negative Variance for Revenues items means revenue actuals were below budget. </t>
  </si>
  <si>
    <t xml:space="preserve">* Variance and Performance is assessed against final budget. Negative variance for expenditure items means actuals were above budget.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</si>
  <si>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</si>
  <si>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</si>
  <si>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</si>
  <si>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</si>
  <si>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</si>
  <si>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</si>
  <si>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</si>
  <si>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</si>
  <si>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</si>
  <si>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</si>
  <si>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</si>
  <si>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</si>
  <si>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</si>
  <si>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</si>
  <si>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</si>
  <si>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</si>
  <si>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</si>
  <si>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</si>
  <si>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</si>
  <si>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</si>
  <si>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</si>
  <si>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</si>
  <si>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</si>
  <si>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</si>
  <si>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</si>
  <si>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</si>
  <si>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</si>
  <si>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</si>
  <si>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</si>
  <si>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</si>
  <si>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</si>
  <si>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</si>
  <si>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</si>
  <si>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</si>
  <si>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</si>
  <si>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</si>
  <si>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Salaries, Wages and Allowances</t>
  </si>
  <si>
    <t>Social Contributions</t>
  </si>
  <si>
    <t>Social Contribution</t>
  </si>
  <si>
    <t>Transfers</t>
  </si>
  <si>
    <t>CRF Charges (Salary)</t>
  </si>
  <si>
    <t>Salaries, Wages and Allowances (inc. CRF)</t>
  </si>
  <si>
    <t>Top Value Projects</t>
  </si>
  <si>
    <t>Graphs as per captions in Template</t>
  </si>
  <si>
    <t>Other graphs</t>
  </si>
  <si>
    <t>BOARD OF INTERNAL REVENUE</t>
  </si>
  <si>
    <t>MINISTRY OF AGRICULTURE</t>
  </si>
  <si>
    <t>MINISTRY OF LANDS AND UD</t>
  </si>
  <si>
    <t>MINISTRY OF JUSTICE</t>
  </si>
  <si>
    <t>MINISTRY OF PUBLIC WORKS</t>
  </si>
  <si>
    <t>MINISTRY OF EDUCATION</t>
  </si>
  <si>
    <t>HEALTH</t>
  </si>
  <si>
    <t>INFORMATION</t>
  </si>
  <si>
    <t>ENVIRONMENT</t>
  </si>
  <si>
    <t>TRADE</t>
  </si>
  <si>
    <t>Education</t>
  </si>
  <si>
    <t xml:space="preserve">Health </t>
  </si>
  <si>
    <t>Information, Culture &amp; Tourism</t>
  </si>
  <si>
    <t>Gender &amp; Social Development; Youth &amp; Sports</t>
  </si>
  <si>
    <t xml:space="preserve">Water &amp; Rural Development </t>
  </si>
  <si>
    <t>Infrastructure &amp; Housing Development</t>
  </si>
  <si>
    <t xml:space="preserve">Finance, Budget &amp; Economic Planning </t>
  </si>
  <si>
    <t>Trade, Commerce &amp; Industry &amp; Human Dev.</t>
  </si>
  <si>
    <t>Agriculture</t>
  </si>
  <si>
    <t>Justice</t>
  </si>
  <si>
    <t>SPECIAL PROJECTS AND ASSIGNMENTS</t>
  </si>
  <si>
    <t xml:space="preserve"> Ministry of Energy and Mineral Resources</t>
  </si>
  <si>
    <t xml:space="preserve"> Ministry of Health</t>
  </si>
  <si>
    <t xml:space="preserve">REHABILITATION / REPAIRS - PUBLIC SCHOOLS </t>
  </si>
  <si>
    <t>Ministry of Education, Science and Technology</t>
  </si>
  <si>
    <t>REHABILITATION / REPAIRS - ROADS</t>
  </si>
  <si>
    <t>Oyo State Road Maintenance Agency</t>
  </si>
  <si>
    <t xml:space="preserve">CONSTRUCTION/PROVISION OF ROADS </t>
  </si>
  <si>
    <t>REHABILITATION/REPAIRS - MARKETS/PARKS</t>
  </si>
  <si>
    <t xml:space="preserve">CONSTRUCTIONOF TRAFFIC/STREET LIGHTS </t>
  </si>
  <si>
    <t xml:space="preserve">PURCHASE OF FIRE FIGHTING EQUIPMENTS </t>
  </si>
  <si>
    <t>REHABILITATION/REPAIRS - ROADS</t>
  </si>
  <si>
    <t>REHABILITATION/REPAIRS - TRAFFIC/STREET LIGHTS</t>
  </si>
  <si>
    <t xml:space="preserve">REHABILITATION/REPAIRS - ELECTRICITY </t>
  </si>
  <si>
    <t>BEAUTIFICATION AND LANDSCAPING</t>
  </si>
  <si>
    <t xml:space="preserve"> Ministry of Environment And Water Resources</t>
  </si>
  <si>
    <t>CONSTRUCTION/PROVISION OF AGRICULTURE FACILITIES</t>
  </si>
  <si>
    <t>Ministry of Agriculture, Natural Resourses and Rural Development</t>
  </si>
  <si>
    <t>:Ministry of Trade, Investment and Cooperatives</t>
  </si>
  <si>
    <t>SPECIAL PROJECT &amp;ASSGINMENTS</t>
  </si>
  <si>
    <t xml:space="preserve"> Ministry of Youth and Sports</t>
  </si>
  <si>
    <t>REHABILITATION/REPAIRS -RECREATIONAL FACILITIES</t>
  </si>
  <si>
    <t>Ministry of Information, Culture and Tourism</t>
  </si>
  <si>
    <t>PURCHASE OF OTHER EQUIPMENT (ONE RIG WITH COMPRESSORS</t>
  </si>
  <si>
    <t>CONSTRUCTION/PROVISION OF WATER FACILITIES (BOREHOLE REQUEST BY GOVT)</t>
  </si>
  <si>
    <t>CONSTRUCTION/PROVISION OF INFRASTRUCTURE (VIP-TOILET IN PUBLIC PLACES)</t>
  </si>
  <si>
    <t>Oyo State Rural Water Supply and Sanitation Agency</t>
  </si>
  <si>
    <t>CONSTRUCTION/PROVISION OF ELECTRICITY</t>
  </si>
  <si>
    <t>Oyo State Rural Electrification Board</t>
  </si>
  <si>
    <t>CONSTRUCTION / PROVISION OF WATER FACILITIES</t>
  </si>
  <si>
    <t>PREPARATION/EXECUTION OF MASTER &amp; REGIONAL PLANS</t>
  </si>
  <si>
    <t>Ministry of Budget and Economic planning</t>
  </si>
  <si>
    <t>EMPOWERMENT ; COUNTERPART FUNDIND</t>
  </si>
  <si>
    <t>FARM DEVELOPMENT</t>
  </si>
  <si>
    <t>EDUCATIONAL PROGRAMME</t>
  </si>
  <si>
    <t xml:space="preserve"> Oyo State Agricultural Development Programme (OYSADEP)</t>
  </si>
  <si>
    <t>Ministry of Public Works and Transportion</t>
  </si>
  <si>
    <t>STATE WIDE</t>
  </si>
  <si>
    <t>OFFICE OF THE EXECUTIVE GOVERNOR</t>
  </si>
  <si>
    <t>Excess Expenditures (Various)</t>
  </si>
  <si>
    <t>STATE EMERGENCY MANAGEMENT AGEWNCY</t>
  </si>
  <si>
    <t>BUREAU OF PUBLIC PROCUREMENT</t>
  </si>
  <si>
    <t>OYSACA</t>
  </si>
  <si>
    <t>MINISTRY OF SPECIAL DUTIES</t>
  </si>
  <si>
    <t>Excess Salary Expenditure</t>
  </si>
  <si>
    <t>MINERAL DEVELOPMENT AGENCY</t>
  </si>
  <si>
    <t>MINISTRY OF HEALTH</t>
  </si>
  <si>
    <t>MINISTRY OF YOUTH &amp; SPORTS</t>
  </si>
  <si>
    <t>Excess Salary Expenditure (SSFC &amp; CFC)</t>
  </si>
  <si>
    <t>OFFICE OF THE AUDITOR-GENERAL (LG)</t>
  </si>
  <si>
    <t>Excess Expenditures &amp; Unbudgeted Expenditure</t>
  </si>
  <si>
    <t>Excess Expenditure (Salary &amp; Others)</t>
  </si>
  <si>
    <t>THE PEOPLE'S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</si>
</sst>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\-??_);_(@_)"/>
    <numFmt numFmtId="165" formatCode="0.0%"/>
    <numFmt numFmtId="166" formatCode="_-* #,##0_-;\-* #,##0_-;_-* &quot;-&quot;??_-;_-@_-"/>
  </numFmts>
  <fonts count="18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Nunito"/>
    </font>
    <font>
      <sz val="11"/>
      <color rgb="FF000000"/>
      <name val="Nunito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Nunito"/>
    </font>
    <font>
      <sz val="10"/>
      <color rgb="FF000000"/>
      <name val="Calibri"/>
      <family val="2"/>
    </font>
    <font>
      <b/>
      <sz val="10"/>
      <color rgb="FF000000"/>
      <name val="Nunito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mbria"/>
      <family val="1"/>
    </font>
    <font>
      <sz val="8"/>
      <color rgb="FF000000"/>
      <name val="Arial"/>
      <family val="2"/>
    </font>
    <font>
      <sz val="9"/>
      <color rgb="FF000000"/>
      <name val="Cambria"/>
      <family val="1"/>
    </font>
    <font>
      <i/>
      <sz val="11"/>
      <color rgb="FF000000"/>
      <name val="Cambria"/>
      <family val="1"/>
    </font>
    <font>
      <sz val="10"/>
      <color rgb="FF000000"/>
      <name val="Tahoma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7B8AF"/>
        <bgColor rgb="FFF4B18B"/>
      </patternFill>
    </fill>
    <fill>
      <patternFill patternType="solid">
        <fgColor rgb="FFB6D7A8"/>
        <bgColor rgb="FFAAD093"/>
      </patternFill>
    </fill>
    <fill>
      <patternFill patternType="solid">
        <fgColor rgb="FFFEF2CB"/>
        <bgColor rgb="FFFFE7B0"/>
      </patternFill>
    </fill>
    <fill>
      <patternFill patternType="solid">
        <fgColor rgb="FFDEEAF6"/>
        <bgColor rgb="FFDDDDDD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rgb="FFAAD09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E7B0"/>
      </patternFill>
    </fill>
    <fill>
      <patternFill patternType="solid">
        <fgColor theme="0"/>
        <bgColor rgb="FFAAD09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4" fontId="6" fillId="5" borderId="1" xfId="0" applyNumberFormat="1" applyFont="1" applyFill="1" applyBorder="1"/>
    <xf numFmtId="0" fontId="3" fillId="3" borderId="1" xfId="0" applyFont="1" applyFill="1" applyBorder="1" applyAlignment="1"/>
    <xf numFmtId="0" fontId="7" fillId="0" borderId="0" xfId="0" applyFont="1"/>
    <xf numFmtId="0" fontId="3" fillId="0" borderId="0" xfId="0" applyFont="1"/>
    <xf numFmtId="0" fontId="8" fillId="0" borderId="0" xfId="0" applyFont="1" applyAlignment="1"/>
    <xf numFmtId="4" fontId="7" fillId="0" borderId="0" xfId="0" applyNumberFormat="1" applyFont="1"/>
    <xf numFmtId="0" fontId="0" fillId="0" borderId="1" xfId="0" applyBorder="1"/>
    <xf numFmtId="0" fontId="2" fillId="0" borderId="0" xfId="0" applyFont="1" applyFill="1" applyBorder="1"/>
    <xf numFmtId="43" fontId="0" fillId="0" borderId="0" xfId="1" applyFont="1"/>
    <xf numFmtId="0" fontId="13" fillId="0" borderId="0" xfId="0" applyFont="1" applyAlignment="1">
      <alignment vertical="center"/>
    </xf>
    <xf numFmtId="0" fontId="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/>
    <xf numFmtId="165" fontId="3" fillId="4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/>
    <xf numFmtId="4" fontId="3" fillId="2" borderId="1" xfId="0" applyNumberFormat="1" applyFont="1" applyFill="1" applyBorder="1"/>
    <xf numFmtId="0" fontId="5" fillId="4" borderId="1" xfId="0" applyFont="1" applyFill="1" applyBorder="1"/>
    <xf numFmtId="0" fontId="3" fillId="0" borderId="1" xfId="0" applyFont="1" applyBorder="1" applyAlignment="1">
      <alignment horizontal="left" wrapText="1"/>
    </xf>
    <xf numFmtId="0" fontId="3" fillId="8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center"/>
    </xf>
    <xf numFmtId="165" fontId="6" fillId="4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2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wrapText="1"/>
    </xf>
    <xf numFmtId="0" fontId="7" fillId="0" borderId="0" xfId="0" applyFont="1" applyBorder="1"/>
    <xf numFmtId="43" fontId="7" fillId="0" borderId="0" xfId="1" applyFont="1" applyBorder="1"/>
    <xf numFmtId="43" fontId="15" fillId="0" borderId="0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/>
    <xf numFmtId="0" fontId="4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2" fillId="3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166" fontId="6" fillId="4" borderId="1" xfId="1" applyNumberFormat="1" applyFont="1" applyFill="1" applyBorder="1"/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/>
    </xf>
    <xf numFmtId="166" fontId="3" fillId="0" borderId="0" xfId="0" applyNumberFormat="1" applyFont="1" applyBorder="1"/>
    <xf numFmtId="166" fontId="5" fillId="4" borderId="1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6" fontId="2" fillId="4" borderId="1" xfId="1" applyNumberFormat="1" applyFont="1" applyFill="1" applyBorder="1"/>
    <xf numFmtId="165" fontId="3" fillId="4" borderId="1" xfId="2" applyNumberFormat="1" applyFont="1" applyFill="1" applyBorder="1" applyAlignment="1">
      <alignment horizontal="center" wrapText="1"/>
    </xf>
    <xf numFmtId="165" fontId="2" fillId="4" borderId="1" xfId="2" applyNumberFormat="1" applyFont="1" applyFill="1" applyBorder="1" applyAlignment="1">
      <alignment horizontal="center" wrapText="1"/>
    </xf>
    <xf numFmtId="165" fontId="3" fillId="4" borderId="1" xfId="2" applyNumberFormat="1" applyFont="1" applyFill="1" applyBorder="1" applyAlignment="1">
      <alignment horizontal="center"/>
    </xf>
    <xf numFmtId="165" fontId="2" fillId="4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5" fillId="0" borderId="0" xfId="0" applyNumberFormat="1" applyFont="1"/>
    <xf numFmtId="0" fontId="3" fillId="0" borderId="0" xfId="0" applyFont="1" applyAlignment="1">
      <alignment horizontal="center"/>
    </xf>
    <xf numFmtId="165" fontId="3" fillId="7" borderId="1" xfId="2" applyNumberFormat="1" applyFont="1" applyFill="1" applyBorder="1" applyAlignment="1">
      <alignment horizontal="center" vertical="center" wrapText="1"/>
    </xf>
    <xf numFmtId="165" fontId="3" fillId="7" borderId="1" xfId="1" applyNumberFormat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6" fontId="5" fillId="4" borderId="1" xfId="1" applyNumberFormat="1" applyFont="1" applyFill="1" applyBorder="1"/>
    <xf numFmtId="0" fontId="3" fillId="6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readingOrder="1"/>
    </xf>
    <xf numFmtId="0" fontId="2" fillId="0" borderId="3" xfId="0" applyFont="1" applyFill="1" applyBorder="1"/>
    <xf numFmtId="0" fontId="2" fillId="0" borderId="3" xfId="0" applyFont="1" applyBorder="1"/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166" fontId="3" fillId="2" borderId="1" xfId="1" applyNumberFormat="1" applyFont="1" applyFill="1" applyBorder="1" applyAlignment="1" applyProtection="1">
      <protection locked="0"/>
    </xf>
    <xf numFmtId="166" fontId="3" fillId="9" borderId="1" xfId="0" applyNumberFormat="1" applyFont="1" applyFill="1" applyBorder="1" applyAlignment="1">
      <alignment horizontal="left"/>
    </xf>
    <xf numFmtId="0" fontId="3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6" fontId="3" fillId="2" borderId="1" xfId="1" applyNumberFormat="1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164" fontId="2" fillId="10" borderId="1" xfId="0" applyNumberFormat="1" applyFont="1" applyFill="1" applyBorder="1"/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166" fontId="3" fillId="2" borderId="1" xfId="1" applyNumberFormat="1" applyFont="1" applyFill="1" applyBorder="1" applyAlignment="1" applyProtection="1">
      <alignment horizontal="center" wrapText="1"/>
      <protection locked="0"/>
    </xf>
    <xf numFmtId="3" fontId="3" fillId="2" borderId="1" xfId="0" applyNumberFormat="1" applyFont="1" applyFill="1" applyBorder="1" applyProtection="1">
      <protection locked="0"/>
    </xf>
    <xf numFmtId="166" fontId="3" fillId="2" borderId="1" xfId="0" applyNumberFormat="1" applyFont="1" applyFill="1" applyBorder="1" applyProtection="1">
      <protection locked="0"/>
    </xf>
    <xf numFmtId="0" fontId="2" fillId="11" borderId="1" xfId="0" applyFont="1" applyFill="1" applyBorder="1"/>
    <xf numFmtId="0" fontId="10" fillId="0" borderId="0" xfId="0" applyFont="1"/>
    <xf numFmtId="43" fontId="3" fillId="2" borderId="1" xfId="1" applyFont="1" applyFill="1" applyBorder="1" applyProtection="1">
      <protection locked="0"/>
    </xf>
    <xf numFmtId="43" fontId="3" fillId="7" borderId="1" xfId="1" applyFont="1" applyFill="1" applyBorder="1" applyAlignment="1">
      <alignment vertical="center" wrapText="1"/>
    </xf>
    <xf numFmtId="43" fontId="3" fillId="2" borderId="1" xfId="1" applyFont="1" applyFill="1" applyBorder="1" applyAlignment="1" applyProtection="1">
      <protection locked="0"/>
    </xf>
    <xf numFmtId="43" fontId="2" fillId="7" borderId="1" xfId="1" applyFont="1" applyFill="1" applyBorder="1" applyAlignment="1">
      <alignment vertical="center" wrapText="1"/>
    </xf>
    <xf numFmtId="43" fontId="2" fillId="0" borderId="3" xfId="1" applyFont="1" applyFill="1" applyBorder="1"/>
    <xf numFmtId="43" fontId="2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2" fillId="4" borderId="1" xfId="0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wrapText="1"/>
    </xf>
    <xf numFmtId="166" fontId="2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Protection="1">
      <protection locked="0"/>
    </xf>
    <xf numFmtId="0" fontId="3" fillId="8" borderId="1" xfId="0" applyFont="1" applyFill="1" applyBorder="1" applyAlignment="1" applyProtection="1">
      <alignment wrapText="1"/>
      <protection locked="0"/>
    </xf>
    <xf numFmtId="43" fontId="3" fillId="8" borderId="1" xfId="1" applyFont="1" applyFill="1" applyBorder="1" applyAlignment="1" applyProtection="1">
      <alignment horizontal="left" vertical="top" wrapText="1"/>
      <protection locked="0"/>
    </xf>
    <xf numFmtId="0" fontId="17" fillId="0" borderId="0" xfId="0" applyFont="1"/>
    <xf numFmtId="0" fontId="3" fillId="11" borderId="1" xfId="0" applyFont="1" applyFill="1" applyBorder="1" applyProtection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2" xfId="4"/>
    <cellStyle name="Comma 2 2" xfId="8"/>
    <cellStyle name="Comma 3" xfId="7"/>
    <cellStyle name="Normal" xfId="0" builtinId="0"/>
    <cellStyle name="Normal 2" xfId="3"/>
    <cellStyle name="Normal 3" xfId="6"/>
    <cellStyle name="Percent" xfId="2" builtinId="5"/>
    <cellStyle name="Percent 2" xfId="5"/>
  </cellStyles>
  <dxfs count="0"/>
  <tableStyles count="0" defaultTableStyle="TableStyleMedium2" defaultPivotStyle="PivotStyleLight16"/>
  <colors>
    <indexedColors>
      <rgbColor rgb="FF000000"/>
      <rgbColor rgb="FFFFFFFF"/>
      <rgbColor rgb="FFEF8A45"/>
      <rgbColor rgb="FFA7D08B"/>
      <rgbColor rgb="FFC4D9EF"/>
      <rgbColor rgb="FFFFCC2C"/>
      <rgbColor rgb="FFF4B18B"/>
      <rgbColor rgb="FF9DC3E6"/>
      <rgbColor rgb="FFC79400"/>
      <rgbColor rgb="FF5182C3"/>
      <rgbColor rgb="FFB6D7A8"/>
      <rgbColor rgb="FF6EAA46"/>
      <rgbColor rgb="FF6F90D1"/>
      <rgbColor rgb="FF305C9D"/>
      <rgbColor rgb="FFC8C8C8"/>
      <rgbColor rgb="FF818181"/>
      <rgbColor rgb="FF94ABDB"/>
      <rgbColor rgb="FF505A4A"/>
      <rgbColor rgb="FFFEF2CB"/>
      <rgbColor rgb="FFDEEAF6"/>
      <rgbColor rgb="FFAFAFAF"/>
      <rgbColor rgb="FFF19761"/>
      <rgbColor rgb="FF0B5394"/>
      <rgbColor rgb="FFBBCDEA"/>
      <rgbColor rgb="FFFFCE52"/>
      <rgbColor rgb="FFD7D7D7"/>
      <rgbColor rgb="FFFFD966"/>
      <rgbColor rgb="FFA5BEE3"/>
      <rgbColor rgb="FFA1A1A1"/>
      <rgbColor rgb="FFFEBF00"/>
      <rgbColor rgb="FF4472C1"/>
      <rgbColor rgb="FFFFDE8E"/>
      <rgbColor rgb="FF79ACDD"/>
      <rgbColor rgb="FFDDDDDD"/>
      <rgbColor rgb="FFCAE1BE"/>
      <rgbColor rgb="FFFFE7B0"/>
      <rgbColor rgb="FF99CCFF"/>
      <rgbColor rgb="FFE7B8AF"/>
      <rgbColor rgb="FFB7B7B7"/>
      <rgbColor rgb="FFF8CEBA"/>
      <rgbColor rgb="FF3870C8"/>
      <rgbColor rgb="FF5A9AD5"/>
      <rgbColor rgb="FF88BE65"/>
      <rgbColor rgb="FFFFC61A"/>
      <rgbColor rgb="FFDAA400"/>
      <rgbColor rgb="FFEC7C30"/>
      <rgbColor rgb="FF767676"/>
      <rgbColor rgb="FF8B8B8B"/>
      <rgbColor rgb="FF6083CB"/>
      <rgbColor rgb="FF5B8D38"/>
      <rgbColor rgb="FFAAD093"/>
      <rgbColor rgb="FF1A1A1A"/>
      <rgbColor rgb="FF8F5502"/>
      <rgbColor rgb="FFCA651D"/>
      <rgbColor rgb="FF204172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 Budget Outturns'!$A$6</c:f>
          <c:strCache>
            <c:ptCount val="1"/>
            <c:pt idx="0">
              <c:v>2020 Revenue Composition Performance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241939100966808"/>
          <c:y val="9.9960127591706541E-2"/>
          <c:w val="0.6966167895943387"/>
          <c:h val="0.821810207336523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Budget Outturns'!$A$8:$A$14</c:f>
              <c:strCache>
                <c:ptCount val="7"/>
                <c:pt idx="0">
                  <c:v>Opening Balance</c:v>
                </c:pt>
                <c:pt idx="1">
                  <c:v>FAAC Revenue </c:v>
                </c:pt>
                <c:pt idx="2">
                  <c:v>IGR</c:v>
                </c:pt>
                <c:pt idx="3">
                  <c:v>Aids &amp; Grants </c:v>
                </c:pt>
                <c:pt idx="4">
                  <c:v>Other Revenue/Receipts</c:v>
                </c:pt>
                <c:pt idx="5">
                  <c:v>Budget Financing (Loans)</c:v>
                </c:pt>
                <c:pt idx="6">
                  <c:v>Total Revenue </c:v>
                </c:pt>
              </c:strCache>
            </c:strRef>
          </c:cat>
          <c:val>
            <c:numRef>
              <c:f>'1. Budget Outturns'!$F$8:$F$14</c:f>
              <c:numCache>
                <c:formatCode>0.0%</c:formatCode>
                <c:ptCount val="7"/>
                <c:pt idx="0">
                  <c:v>0</c:v>
                </c:pt>
                <c:pt idx="1">
                  <c:v>1.0696182810650987</c:v>
                </c:pt>
                <c:pt idx="2">
                  <c:v>0.76732771842624747</c:v>
                </c:pt>
                <c:pt idx="3">
                  <c:v>1.1770794468387096</c:v>
                </c:pt>
                <c:pt idx="4">
                  <c:v>0.35433886618223459</c:v>
                </c:pt>
                <c:pt idx="5">
                  <c:v>2.4093933978558944E-2</c:v>
                </c:pt>
                <c:pt idx="6">
                  <c:v>0.66249377600322668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50-4D3C-B9A2-54DBDAF6A4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1658056"/>
        <c:axId val="381660800"/>
      </c:barChart>
      <c:catAx>
        <c:axId val="38165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1660800"/>
        <c:crosses val="autoZero"/>
        <c:auto val="1"/>
        <c:lblAlgn val="ctr"/>
        <c:lblOffset val="100"/>
        <c:noMultiLvlLbl val="0"/>
      </c:catAx>
      <c:valAx>
        <c:axId val="38166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1658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 Sectoral Allocations'!$A$39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33180227471567"/>
          <c:y val="0.12164591977869986"/>
          <c:w val="0.72689741907261596"/>
          <c:h val="0.75707681249387382"/>
        </c:manualLayout>
      </c:layout>
      <c:barChart>
        <c:barDir val="bar"/>
        <c:grouping val="clustered"/>
        <c:varyColors val="0"/>
        <c:ser>
          <c:idx val="0"/>
          <c:order val="0"/>
          <c:tx>
            <c:v>Budget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 Sectoral Allocations'!$A$8:$A$18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Health </c:v>
                </c:pt>
                <c:pt idx="3">
                  <c:v>Justice</c:v>
                </c:pt>
                <c:pt idx="4">
                  <c:v>Infrastructure &amp; Housing Development</c:v>
                </c:pt>
                <c:pt idx="5">
                  <c:v>Gender &amp; Social Development; Youth &amp; Sports</c:v>
                </c:pt>
                <c:pt idx="6">
                  <c:v>Agriculture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Allocations'!$F$8:$F$18</c:f>
              <c:numCache>
                <c:formatCode>0.0%</c:formatCode>
                <c:ptCount val="11"/>
                <c:pt idx="0">
                  <c:v>0.36877094516149239</c:v>
                </c:pt>
                <c:pt idx="1">
                  <c:v>0.21006291420159925</c:v>
                </c:pt>
                <c:pt idx="2">
                  <c:v>5.8058835035246316E-2</c:v>
                </c:pt>
                <c:pt idx="3">
                  <c:v>3.4653925691003985E-2</c:v>
                </c:pt>
                <c:pt idx="4">
                  <c:v>1.979101147966238E-2</c:v>
                </c:pt>
                <c:pt idx="5">
                  <c:v>1.8747817172100487E-2</c:v>
                </c:pt>
                <c:pt idx="6">
                  <c:v>1.086051701896913E-2</c:v>
                </c:pt>
                <c:pt idx="7">
                  <c:v>6.615830557413732E-3</c:v>
                </c:pt>
                <c:pt idx="8">
                  <c:v>5.7929944523713783E-3</c:v>
                </c:pt>
                <c:pt idx="9">
                  <c:v>2.3782665446933741E-3</c:v>
                </c:pt>
                <c:pt idx="10">
                  <c:v>0.26426694268544759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3-4F80-A14D-B64276E1CE9C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 Sectoral Allocations'!$A$8:$A$18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Health </c:v>
                </c:pt>
                <c:pt idx="3">
                  <c:v>Justice</c:v>
                </c:pt>
                <c:pt idx="4">
                  <c:v>Infrastructure &amp; Housing Development</c:v>
                </c:pt>
                <c:pt idx="5">
                  <c:v>Gender &amp; Social Development; Youth &amp; Sports</c:v>
                </c:pt>
                <c:pt idx="6">
                  <c:v>Agriculture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Allocations'!$G$8:$G$18</c:f>
              <c:numCache>
                <c:formatCode>0.0%</c:formatCode>
                <c:ptCount val="11"/>
                <c:pt idx="0">
                  <c:v>0.37194709740834087</c:v>
                </c:pt>
                <c:pt idx="1">
                  <c:v>0.20569734523938152</c:v>
                </c:pt>
                <c:pt idx="2">
                  <c:v>5.8846842796714302E-2</c:v>
                </c:pt>
                <c:pt idx="3">
                  <c:v>2.7722663868043528E-2</c:v>
                </c:pt>
                <c:pt idx="4">
                  <c:v>1.6240814411675367E-2</c:v>
                </c:pt>
                <c:pt idx="5">
                  <c:v>1.5294981946983264E-2</c:v>
                </c:pt>
                <c:pt idx="6">
                  <c:v>9.2999432436043777E-3</c:v>
                </c:pt>
                <c:pt idx="7">
                  <c:v>5.7055738403675726E-3</c:v>
                </c:pt>
                <c:pt idx="8">
                  <c:v>4.9239480503554291E-3</c:v>
                </c:pt>
                <c:pt idx="9">
                  <c:v>1.4765879921119643E-3</c:v>
                </c:pt>
                <c:pt idx="10">
                  <c:v>0.28284420120242176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3-4F80-A14D-B64276E1C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264128"/>
        <c:axId val="384265304"/>
      </c:barChart>
      <c:catAx>
        <c:axId val="38426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5304"/>
        <c:crosses val="autoZero"/>
        <c:auto val="1"/>
        <c:lblAlgn val="ctr"/>
        <c:lblOffset val="100"/>
        <c:noMultiLvlLbl val="0"/>
      </c:catAx>
      <c:valAx>
        <c:axId val="38426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9947506561682"/>
          <c:y val="0.9295798346783416"/>
          <c:w val="0.23571216097987752"/>
          <c:h val="4.9673277354853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 Sectoral Allocations'!$A$23</c:f>
          <c:strCache>
            <c:ptCount val="1"/>
            <c:pt idx="0">
              <c:v>Top Ten Capital Allocation by Sectors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97113658664999E-2"/>
          <c:y val="0.10958482829318299"/>
          <c:w val="0.85308405598236392"/>
          <c:h val="0.65275361850911628"/>
        </c:manualLayout>
      </c:layout>
      <c:barChart>
        <c:barDir val="col"/>
        <c:grouping val="clustered"/>
        <c:varyColors val="0"/>
        <c:ser>
          <c:idx val="0"/>
          <c:order val="0"/>
          <c:tx>
            <c:v>Budget 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'6. Sectoral Allocations'!$A$25:$A$35</c:f>
              <c:strCache>
                <c:ptCount val="11"/>
                <c:pt idx="0">
                  <c:v>Infrastructure &amp; Housing Development</c:v>
                </c:pt>
                <c:pt idx="1">
                  <c:v>Health </c:v>
                </c:pt>
                <c:pt idx="2">
                  <c:v>Education</c:v>
                </c:pt>
                <c:pt idx="3">
                  <c:v>Agriculture</c:v>
                </c:pt>
                <c:pt idx="4">
                  <c:v>Finance, Budget &amp; Economic Planning </c:v>
                </c:pt>
                <c:pt idx="5">
                  <c:v>Trade, Commerce &amp; Industry &amp; Human Dev.</c:v>
                </c:pt>
                <c:pt idx="6">
                  <c:v>Water &amp; Rural Development </c:v>
                </c:pt>
                <c:pt idx="7">
                  <c:v>Information, Culture &amp; Tourism</c:v>
                </c:pt>
                <c:pt idx="8">
                  <c:v>Gender &amp; Social Development; Youth &amp; Sports</c:v>
                </c:pt>
                <c:pt idx="9">
                  <c:v>Justice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Allocations'!$B$25:$B$35</c:f>
              <c:numCache>
                <c:formatCode>_-* #,##0_-;\-* #,##0_-;_-* "-"??_-;_-@_-</c:formatCode>
                <c:ptCount val="11"/>
                <c:pt idx="0">
                  <c:v>34945000000</c:v>
                </c:pt>
                <c:pt idx="1">
                  <c:v>4101250000</c:v>
                </c:pt>
                <c:pt idx="2">
                  <c:v>6759750000</c:v>
                </c:pt>
                <c:pt idx="3">
                  <c:v>4348000000</c:v>
                </c:pt>
                <c:pt idx="4">
                  <c:v>2138405718</c:v>
                </c:pt>
                <c:pt idx="5">
                  <c:v>420000000</c:v>
                </c:pt>
                <c:pt idx="6">
                  <c:v>1790000000</c:v>
                </c:pt>
                <c:pt idx="7">
                  <c:v>530500000</c:v>
                </c:pt>
                <c:pt idx="8">
                  <c:v>923500000</c:v>
                </c:pt>
                <c:pt idx="9">
                  <c:v>347500000</c:v>
                </c:pt>
                <c:pt idx="10">
                  <c:v>8878447892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B-46AE-9819-1DE02BAA4CB9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 Sectoral Allocations'!$A$25:$A$35</c:f>
              <c:strCache>
                <c:ptCount val="11"/>
                <c:pt idx="0">
                  <c:v>Infrastructure &amp; Housing Development</c:v>
                </c:pt>
                <c:pt idx="1">
                  <c:v>Health </c:v>
                </c:pt>
                <c:pt idx="2">
                  <c:v>Education</c:v>
                </c:pt>
                <c:pt idx="3">
                  <c:v>Agriculture</c:v>
                </c:pt>
                <c:pt idx="4">
                  <c:v>Finance, Budget &amp; Economic Planning </c:v>
                </c:pt>
                <c:pt idx="5">
                  <c:v>Trade, Commerce &amp; Industry &amp; Human Dev.</c:v>
                </c:pt>
                <c:pt idx="6">
                  <c:v>Water &amp; Rural Development </c:v>
                </c:pt>
                <c:pt idx="7">
                  <c:v>Information, Culture &amp; Tourism</c:v>
                </c:pt>
                <c:pt idx="8">
                  <c:v>Gender &amp; Social Development; Youth &amp; Sports</c:v>
                </c:pt>
                <c:pt idx="9">
                  <c:v>Justice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Allocations'!$C$25:$C$35</c:f>
              <c:numCache>
                <c:formatCode>_-* #,##0_-;\-* #,##0_-;_-* "-"??_-;_-@_-</c:formatCode>
                <c:ptCount val="11"/>
                <c:pt idx="0">
                  <c:v>18055068648.710003</c:v>
                </c:pt>
                <c:pt idx="1">
                  <c:v>3273325662.8899999</c:v>
                </c:pt>
                <c:pt idx="2">
                  <c:v>1919328841.8300002</c:v>
                </c:pt>
                <c:pt idx="3">
                  <c:v>891577107.25</c:v>
                </c:pt>
                <c:pt idx="4">
                  <c:v>576771749.66000009</c:v>
                </c:pt>
                <c:pt idx="5">
                  <c:v>166467237.59999999</c:v>
                </c:pt>
                <c:pt idx="6">
                  <c:v>134281726</c:v>
                </c:pt>
                <c:pt idx="7">
                  <c:v>107580215.47</c:v>
                </c:pt>
                <c:pt idx="8">
                  <c:v>33070174.27</c:v>
                </c:pt>
                <c:pt idx="9">
                  <c:v>30057391.210000001</c:v>
                </c:pt>
                <c:pt idx="10">
                  <c:v>6091373602.2099991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FB-46AE-9819-1DE02BAA4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4264520"/>
        <c:axId val="384269616"/>
      </c:barChart>
      <c:scatterChart>
        <c:scatterStyle val="lineMarker"/>
        <c:varyColors val="0"/>
        <c:ser>
          <c:idx val="2"/>
          <c:order val="2"/>
          <c:tx>
            <c:v>Performance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09550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'6. Sectoral Allocations'!$E$25:$E$35</c:f>
              <c:numCache>
                <c:formatCode>0.0%</c:formatCode>
                <c:ptCount val="11"/>
                <c:pt idx="0">
                  <c:v>0.51667101584518538</c:v>
                </c:pt>
                <c:pt idx="1">
                  <c:v>0.79812878095458695</c:v>
                </c:pt>
                <c:pt idx="2">
                  <c:v>0.28393488543659162</c:v>
                </c:pt>
                <c:pt idx="3">
                  <c:v>0.20505453248620056</c:v>
                </c:pt>
                <c:pt idx="4">
                  <c:v>0.26972044865248535</c:v>
                </c:pt>
                <c:pt idx="5">
                  <c:v>0.39635056571428567</c:v>
                </c:pt>
                <c:pt idx="6">
                  <c:v>7.5017724022346369E-2</c:v>
                </c:pt>
                <c:pt idx="7">
                  <c:v>0.20279022708765315</c:v>
                </c:pt>
                <c:pt idx="8">
                  <c:v>3.5809609388197078E-2</c:v>
                </c:pt>
                <c:pt idx="9">
                  <c:v>8.6496089812949636E-2</c:v>
                </c:pt>
                <c:pt idx="10">
                  <c:v>0.68608541451244898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57-4B39-B0A5-47C09A19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64912"/>
        <c:axId val="384268832"/>
      </c:scatterChart>
      <c:catAx>
        <c:axId val="38426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9616"/>
        <c:crosses val="autoZero"/>
        <c:auto val="1"/>
        <c:lblAlgn val="ctr"/>
        <c:lblOffset val="100"/>
        <c:noMultiLvlLbl val="0"/>
      </c:catAx>
      <c:valAx>
        <c:axId val="38426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4520"/>
        <c:crosses val="autoZero"/>
        <c:crossBetween val="between"/>
        <c:dispUnits>
          <c:builtInUnit val="billions"/>
        </c:dispUnits>
      </c:valAx>
      <c:valAx>
        <c:axId val="3842688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4912"/>
        <c:crosses val="max"/>
        <c:crossBetween val="midCat"/>
      </c:valAx>
      <c:valAx>
        <c:axId val="38426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38426883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Capital Expenditure Performance - Top 10 Sectors / MDAs by Capital</a:t>
            </a:r>
            <a:r>
              <a:rPr lang="en-US" baseline="0"/>
              <a:t> Expenditure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5919241846595E-2"/>
          <c:y val="9.8274291157392307E-2"/>
          <c:w val="0.89859075553512013"/>
          <c:h val="0.86556528806680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 Sectoral Allocations'!$A$25:$A$35</c:f>
              <c:strCache>
                <c:ptCount val="11"/>
                <c:pt idx="0">
                  <c:v>Infrastructure &amp; Housing Development</c:v>
                </c:pt>
                <c:pt idx="1">
                  <c:v>Health </c:v>
                </c:pt>
                <c:pt idx="2">
                  <c:v>Education</c:v>
                </c:pt>
                <c:pt idx="3">
                  <c:v>Agriculture</c:v>
                </c:pt>
                <c:pt idx="4">
                  <c:v>Finance, Budget &amp; Economic Planning </c:v>
                </c:pt>
                <c:pt idx="5">
                  <c:v>Trade, Commerce &amp; Industry &amp; Human Dev.</c:v>
                </c:pt>
                <c:pt idx="6">
                  <c:v>Water &amp; Rural Development </c:v>
                </c:pt>
                <c:pt idx="7">
                  <c:v>Information, Culture &amp; Tourism</c:v>
                </c:pt>
                <c:pt idx="8">
                  <c:v>Gender &amp; Social Development; Youth &amp; Sports</c:v>
                </c:pt>
                <c:pt idx="9">
                  <c:v>Justice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Allocations'!$E$25:$E$35</c:f>
              <c:numCache>
                <c:formatCode>0.0%</c:formatCode>
                <c:ptCount val="11"/>
                <c:pt idx="0">
                  <c:v>0.51667101584518538</c:v>
                </c:pt>
                <c:pt idx="1">
                  <c:v>0.79812878095458695</c:v>
                </c:pt>
                <c:pt idx="2">
                  <c:v>0.28393488543659162</c:v>
                </c:pt>
                <c:pt idx="3">
                  <c:v>0.20505453248620056</c:v>
                </c:pt>
                <c:pt idx="4">
                  <c:v>0.26972044865248535</c:v>
                </c:pt>
                <c:pt idx="5">
                  <c:v>0.39635056571428567</c:v>
                </c:pt>
                <c:pt idx="6">
                  <c:v>7.5017724022346369E-2</c:v>
                </c:pt>
                <c:pt idx="7">
                  <c:v>0.20279022708765315</c:v>
                </c:pt>
                <c:pt idx="8">
                  <c:v>3.5809609388197078E-2</c:v>
                </c:pt>
                <c:pt idx="9">
                  <c:v>8.6496089812949636E-2</c:v>
                </c:pt>
                <c:pt idx="10">
                  <c:v>0.68608541451244898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F-491C-B3F1-65B698A51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647376"/>
        <c:axId val="383648944"/>
      </c:barChart>
      <c:catAx>
        <c:axId val="3836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8944"/>
        <c:crosses val="autoZero"/>
        <c:auto val="1"/>
        <c:lblAlgn val="ctr"/>
        <c:lblOffset val="100"/>
        <c:noMultiLvlLbl val="0"/>
      </c:catAx>
      <c:valAx>
        <c:axId val="3836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 Sectoral Allocations'!$A$39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 Sectoral Allocations'!$A$25:$A$35</c:f>
              <c:strCache>
                <c:ptCount val="11"/>
                <c:pt idx="0">
                  <c:v>Infrastructure &amp; Housing Development</c:v>
                </c:pt>
                <c:pt idx="1">
                  <c:v>Health </c:v>
                </c:pt>
                <c:pt idx="2">
                  <c:v>Education</c:v>
                </c:pt>
                <c:pt idx="3">
                  <c:v>Agriculture</c:v>
                </c:pt>
                <c:pt idx="4">
                  <c:v>Finance, Budget &amp; Economic Planning </c:v>
                </c:pt>
                <c:pt idx="5">
                  <c:v>Trade, Commerce &amp; Industry &amp; Human Dev.</c:v>
                </c:pt>
                <c:pt idx="6">
                  <c:v>Water &amp; Rural Development </c:v>
                </c:pt>
                <c:pt idx="7">
                  <c:v>Information, Culture &amp; Tourism</c:v>
                </c:pt>
                <c:pt idx="8">
                  <c:v>Gender &amp; Social Development; Youth &amp; Sports</c:v>
                </c:pt>
                <c:pt idx="9">
                  <c:v>Justice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Allocations'!$F$25:$F$35</c:f>
              <c:numCache>
                <c:formatCode>0.0%</c:formatCode>
                <c:ptCount val="11"/>
                <c:pt idx="0">
                  <c:v>0.53611135628951712</c:v>
                </c:pt>
                <c:pt idx="1">
                  <c:v>6.291963657125145E-2</c:v>
                </c:pt>
                <c:pt idx="2">
                  <c:v>0.10370521507162865</c:v>
                </c:pt>
                <c:pt idx="3">
                  <c:v>6.6705170328997573E-2</c:v>
                </c:pt>
                <c:pt idx="4">
                  <c:v>3.2806512799377269E-2</c:v>
                </c:pt>
                <c:pt idx="5">
                  <c:v>6.4434617153125533E-3</c:v>
                </c:pt>
                <c:pt idx="6">
                  <c:v>2.7461420167641595E-2</c:v>
                </c:pt>
                <c:pt idx="7">
                  <c:v>8.1387058094602605E-3</c:v>
                </c:pt>
                <c:pt idx="8">
                  <c:v>1.4167944985931293E-2</c:v>
                </c:pt>
                <c:pt idx="9">
                  <c:v>5.3311974906455053E-3</c:v>
                </c:pt>
                <c:pt idx="10">
                  <c:v>0.13620937877023676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1-4443-8B43-E057CAEE1F86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 Sectoral Allocations'!$A$25:$A$35</c:f>
              <c:strCache>
                <c:ptCount val="11"/>
                <c:pt idx="0">
                  <c:v>Infrastructure &amp; Housing Development</c:v>
                </c:pt>
                <c:pt idx="1">
                  <c:v>Health </c:v>
                </c:pt>
                <c:pt idx="2">
                  <c:v>Education</c:v>
                </c:pt>
                <c:pt idx="3">
                  <c:v>Agriculture</c:v>
                </c:pt>
                <c:pt idx="4">
                  <c:v>Finance, Budget &amp; Economic Planning </c:v>
                </c:pt>
                <c:pt idx="5">
                  <c:v>Trade, Commerce &amp; Industry &amp; Human Dev.</c:v>
                </c:pt>
                <c:pt idx="6">
                  <c:v>Water &amp; Rural Development </c:v>
                </c:pt>
                <c:pt idx="7">
                  <c:v>Information, Culture &amp; Tourism</c:v>
                </c:pt>
                <c:pt idx="8">
                  <c:v>Gender &amp; Social Development; Youth &amp; Sports</c:v>
                </c:pt>
                <c:pt idx="9">
                  <c:v>Justice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Allocations'!$G$25:$G$35</c:f>
              <c:numCache>
                <c:formatCode>0.0%</c:formatCode>
                <c:ptCount val="11"/>
                <c:pt idx="0">
                  <c:v>0.57722833245814587</c:v>
                </c:pt>
                <c:pt idx="1">
                  <c:v>0.10464963333814005</c:v>
                </c:pt>
                <c:pt idx="2">
                  <c:v>6.1361770944444012E-2</c:v>
                </c:pt>
                <c:pt idx="3">
                  <c:v>2.8504104686001577E-2</c:v>
                </c:pt>
                <c:pt idx="4">
                  <c:v>1.8439641617701414E-2</c:v>
                </c:pt>
                <c:pt idx="5">
                  <c:v>5.3220293889952811E-3</c:v>
                </c:pt>
                <c:pt idx="6">
                  <c:v>4.2930447004486836E-3</c:v>
                </c:pt>
                <c:pt idx="7">
                  <c:v>3.4393858915442522E-3</c:v>
                </c:pt>
                <c:pt idx="8">
                  <c:v>1.0572677356912876E-3</c:v>
                </c:pt>
                <c:pt idx="9">
                  <c:v>9.6094776174833604E-4</c:v>
                </c:pt>
                <c:pt idx="10">
                  <c:v>0.19474384147713922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F1-4443-8B43-E057CAEE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3652080"/>
        <c:axId val="383646592"/>
      </c:barChart>
      <c:catAx>
        <c:axId val="38365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6592"/>
        <c:crosses val="autoZero"/>
        <c:auto val="1"/>
        <c:lblAlgn val="ctr"/>
        <c:lblOffset val="100"/>
        <c:noMultiLvlLbl val="0"/>
      </c:catAx>
      <c:valAx>
        <c:axId val="38364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5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 Sectoral Allocations'!$A$40</c:f>
          <c:strCache>
            <c:ptCount val="1"/>
            <c:pt idx="0">
              <c:v>Top Ten Total Allocation by Sectors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00587313292783E-2"/>
          <c:y val="0.11009268795056643"/>
          <c:w val="0.86211829261523576"/>
          <c:h val="0.6519809380161155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 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'6. Sectoral Allocations'!$A$42:$A$52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Infrastructure &amp; Housing Development</c:v>
                </c:pt>
                <c:pt idx="3">
                  <c:v>Health </c:v>
                </c:pt>
                <c:pt idx="4">
                  <c:v>Justice</c:v>
                </c:pt>
                <c:pt idx="5">
                  <c:v>Agriculture</c:v>
                </c:pt>
                <c:pt idx="6">
                  <c:v>Gender &amp; Social Development; Youth &amp; Sports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Allocations'!$B$42:$B$52</c:f>
              <c:numCache>
                <c:formatCode>_-* #,##0_-;\-* #,##0_-;_-* "-"??_-;_-@_-</c:formatCode>
                <c:ptCount val="11"/>
                <c:pt idx="0">
                  <c:v>46920786524</c:v>
                </c:pt>
                <c:pt idx="1">
                  <c:v>25015328318</c:v>
                </c:pt>
                <c:pt idx="2">
                  <c:v>37100342077</c:v>
                </c:pt>
                <c:pt idx="3">
                  <c:v>10424153214</c:v>
                </c:pt>
                <c:pt idx="4">
                  <c:v>4121489230</c:v>
                </c:pt>
                <c:pt idx="5">
                  <c:v>5530765688</c:v>
                </c:pt>
                <c:pt idx="6">
                  <c:v>2965232897</c:v>
                </c:pt>
                <c:pt idx="7">
                  <c:v>1250997686</c:v>
                </c:pt>
                <c:pt idx="8">
                  <c:v>2420886638</c:v>
                </c:pt>
                <c:pt idx="9">
                  <c:v>679005355</c:v>
                </c:pt>
                <c:pt idx="10">
                  <c:v>37658465614.459999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B0-48BF-9B73-913372CF3FB3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 Sectoral Allocations'!$A$42:$A$52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Infrastructure &amp; Housing Development</c:v>
                </c:pt>
                <c:pt idx="3">
                  <c:v>Health </c:v>
                </c:pt>
                <c:pt idx="4">
                  <c:v>Justice</c:v>
                </c:pt>
                <c:pt idx="5">
                  <c:v>Agriculture</c:v>
                </c:pt>
                <c:pt idx="6">
                  <c:v>Gender &amp; Social Development; Youth &amp; Sports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Allocations'!$C$42:$C$52</c:f>
              <c:numCache>
                <c:formatCode>_-* #,##0_-;\-* #,##0_-;_-* "-"??_-;_-@_-</c:formatCode>
                <c:ptCount val="11"/>
                <c:pt idx="0">
                  <c:v>39721461109.961212</c:v>
                </c:pt>
                <c:pt idx="1">
                  <c:v>21482428242.539997</c:v>
                </c:pt>
                <c:pt idx="2">
                  <c:v>19705672777.120003</c:v>
                </c:pt>
                <c:pt idx="3">
                  <c:v>9254112044.7800007</c:v>
                </c:pt>
                <c:pt idx="4">
                  <c:v>2847597341.5600004</c:v>
                </c:pt>
                <c:pt idx="5">
                  <c:v>1836759061.97</c:v>
                </c:pt>
                <c:pt idx="6">
                  <c:v>1587546428.0900002</c:v>
                </c:pt>
                <c:pt idx="7">
                  <c:v>687455306.52999997</c:v>
                </c:pt>
                <c:pt idx="8">
                  <c:v>634717773.97000003</c:v>
                </c:pt>
                <c:pt idx="9">
                  <c:v>316537435.67999995</c:v>
                </c:pt>
                <c:pt idx="10">
                  <c:v>34837703334.659996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B0-48BF-9B73-913372CF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4760928"/>
        <c:axId val="384762104"/>
      </c:barChart>
      <c:scatterChart>
        <c:scatterStyle val="lineMarker"/>
        <c:varyColors val="0"/>
        <c:ser>
          <c:idx val="2"/>
          <c:order val="2"/>
          <c:tx>
            <c:v>Performance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09550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'6. Sectoral Allocations'!$E$42:$E$52</c:f>
              <c:numCache>
                <c:formatCode>0.0%</c:formatCode>
                <c:ptCount val="11"/>
                <c:pt idx="0">
                  <c:v>0.84656426399936135</c:v>
                </c:pt>
                <c:pt idx="1">
                  <c:v>0.85877058935429307</c:v>
                </c:pt>
                <c:pt idx="2">
                  <c:v>0.53114531225134831</c:v>
                </c:pt>
                <c:pt idx="3">
                  <c:v>0.88775671796068834</c:v>
                </c:pt>
                <c:pt idx="4">
                  <c:v>0.69091466279532177</c:v>
                </c:pt>
                <c:pt idx="5">
                  <c:v>0.33209851322307543</c:v>
                </c:pt>
                <c:pt idx="6">
                  <c:v>0.53538675821928206</c:v>
                </c:pt>
                <c:pt idx="7">
                  <c:v>0.5495256419922746</c:v>
                </c:pt>
                <c:pt idx="8">
                  <c:v>0.26218401308306122</c:v>
                </c:pt>
                <c:pt idx="9">
                  <c:v>0.46617811383829211</c:v>
                </c:pt>
                <c:pt idx="10">
                  <c:v>0.92509619726203363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D5-4772-8CFA-9F6B3DBB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759360"/>
        <c:axId val="384762888"/>
      </c:scatterChart>
      <c:catAx>
        <c:axId val="3847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762104"/>
        <c:crosses val="autoZero"/>
        <c:auto val="1"/>
        <c:lblAlgn val="ctr"/>
        <c:lblOffset val="100"/>
        <c:noMultiLvlLbl val="0"/>
      </c:catAx>
      <c:valAx>
        <c:axId val="38476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760928"/>
        <c:crosses val="autoZero"/>
        <c:crossBetween val="between"/>
        <c:dispUnits>
          <c:builtInUnit val="billions"/>
        </c:dispUnits>
      </c:valAx>
      <c:valAx>
        <c:axId val="384762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759360"/>
        <c:crosses val="max"/>
        <c:crossBetween val="midCat"/>
      </c:valAx>
      <c:valAx>
        <c:axId val="38475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384762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Total Expenditure Performance - Top 10 Sectors / MDAs by Total Expenditure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 Sectoral Allocations'!$A$42:$A$52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Infrastructure &amp; Housing Development</c:v>
                </c:pt>
                <c:pt idx="3">
                  <c:v>Health </c:v>
                </c:pt>
                <c:pt idx="4">
                  <c:v>Justice</c:v>
                </c:pt>
                <c:pt idx="5">
                  <c:v>Agriculture</c:v>
                </c:pt>
                <c:pt idx="6">
                  <c:v>Gender &amp; Social Development; Youth &amp; Sports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Allocations'!$E$42:$E$52</c:f>
              <c:numCache>
                <c:formatCode>0.0%</c:formatCode>
                <c:ptCount val="11"/>
                <c:pt idx="0">
                  <c:v>0.84656426399936135</c:v>
                </c:pt>
                <c:pt idx="1">
                  <c:v>0.85877058935429307</c:v>
                </c:pt>
                <c:pt idx="2">
                  <c:v>0.53114531225134831</c:v>
                </c:pt>
                <c:pt idx="3">
                  <c:v>0.88775671796068834</c:v>
                </c:pt>
                <c:pt idx="4">
                  <c:v>0.69091466279532177</c:v>
                </c:pt>
                <c:pt idx="5">
                  <c:v>0.33209851322307543</c:v>
                </c:pt>
                <c:pt idx="6">
                  <c:v>0.53538675821928206</c:v>
                </c:pt>
                <c:pt idx="7">
                  <c:v>0.5495256419922746</c:v>
                </c:pt>
                <c:pt idx="8">
                  <c:v>0.26218401308306122</c:v>
                </c:pt>
                <c:pt idx="9">
                  <c:v>0.46617811383829211</c:v>
                </c:pt>
                <c:pt idx="10">
                  <c:v>0.92509619726203363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3-46B4-A5A0-7409B96F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759752"/>
        <c:axId val="384758968"/>
      </c:barChart>
      <c:catAx>
        <c:axId val="3847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758968"/>
        <c:crosses val="autoZero"/>
        <c:auto val="1"/>
        <c:lblAlgn val="ctr"/>
        <c:lblOffset val="100"/>
        <c:noMultiLvlLbl val="0"/>
      </c:catAx>
      <c:valAx>
        <c:axId val="38475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75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 Sectoral Allocations'!$A$39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876509186351705"/>
          <c:y val="9.5603674540682415E-2"/>
          <c:w val="0.71057524059492561"/>
          <c:h val="0.76536647239961164"/>
        </c:manualLayout>
      </c:layout>
      <c:barChart>
        <c:barDir val="bar"/>
        <c:grouping val="clustered"/>
        <c:varyColors val="0"/>
        <c:ser>
          <c:idx val="0"/>
          <c:order val="0"/>
          <c:tx>
            <c:v>Budget Share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 Sectoral Allocations'!$A$42:$A$52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Infrastructure &amp; Housing Development</c:v>
                </c:pt>
                <c:pt idx="3">
                  <c:v>Health </c:v>
                </c:pt>
                <c:pt idx="4">
                  <c:v>Justice</c:v>
                </c:pt>
                <c:pt idx="5">
                  <c:v>Agriculture</c:v>
                </c:pt>
                <c:pt idx="6">
                  <c:v>Gender &amp; Social Development; Youth &amp; Sports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Allocations'!$F$42:$F$52</c:f>
              <c:numCache>
                <c:formatCode>0.0%</c:formatCode>
                <c:ptCount val="11"/>
                <c:pt idx="0">
                  <c:v>0.26952422848601665</c:v>
                </c:pt>
                <c:pt idx="1">
                  <c:v>0.14369403338506906</c:v>
                </c:pt>
                <c:pt idx="2">
                  <c:v>0.21311324501681161</c:v>
                </c:pt>
                <c:pt idx="3">
                  <c:v>5.9878831127144226E-2</c:v>
                </c:pt>
                <c:pt idx="4">
                  <c:v>2.3674820633302493E-2</c:v>
                </c:pt>
                <c:pt idx="5">
                  <c:v>3.177004192443901E-2</c:v>
                </c:pt>
                <c:pt idx="6">
                  <c:v>1.7033007501621671E-2</c:v>
                </c:pt>
                <c:pt idx="7">
                  <c:v>7.1860301400633467E-3</c:v>
                </c:pt>
                <c:pt idx="8">
                  <c:v>1.3906152298306189E-2</c:v>
                </c:pt>
                <c:pt idx="9">
                  <c:v>3.9003692819735659E-3</c:v>
                </c:pt>
                <c:pt idx="10">
                  <c:v>0.21631924020525223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B-49DA-B004-91C408E1EA92}"/>
            </c:ext>
          </c:extLst>
        </c:ser>
        <c:ser>
          <c:idx val="1"/>
          <c:order val="1"/>
          <c:tx>
            <c:v>Actual Share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 Sectoral Allocations'!$A$42:$A$52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Infrastructure &amp; Housing Development</c:v>
                </c:pt>
                <c:pt idx="3">
                  <c:v>Health </c:v>
                </c:pt>
                <c:pt idx="4">
                  <c:v>Justice</c:v>
                </c:pt>
                <c:pt idx="5">
                  <c:v>Agriculture</c:v>
                </c:pt>
                <c:pt idx="6">
                  <c:v>Gender &amp; Social Development; Youth &amp; Sports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Allocations'!$G$42:$G$52</c:f>
              <c:numCache>
                <c:formatCode>0.0%</c:formatCode>
                <c:ptCount val="11"/>
                <c:pt idx="0">
                  <c:v>0.29885536176144567</c:v>
                </c:pt>
                <c:pt idx="1">
                  <c:v>0.1616289704491401</c:v>
                </c:pt>
                <c:pt idx="2">
                  <c:v>0.14826106094778094</c:v>
                </c:pt>
                <c:pt idx="3">
                  <c:v>6.9625862836906582E-2</c:v>
                </c:pt>
                <c:pt idx="4">
                  <c:v>2.1424683530823819E-2</c:v>
                </c:pt>
                <c:pt idx="5">
                  <c:v>1.381936309981307E-2</c:v>
                </c:pt>
                <c:pt idx="6">
                  <c:v>1.1944343154107886E-2</c:v>
                </c:pt>
                <c:pt idx="7">
                  <c:v>5.1722594936550979E-3</c:v>
                </c:pt>
                <c:pt idx="8">
                  <c:v>4.7754741304985469E-3</c:v>
                </c:pt>
                <c:pt idx="9">
                  <c:v>2.381556649925537E-3</c:v>
                </c:pt>
                <c:pt idx="10">
                  <c:v>0.26211106394590278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AB-49DA-B004-91C408E1E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758184"/>
        <c:axId val="384758576"/>
      </c:barChart>
      <c:catAx>
        <c:axId val="384758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758576"/>
        <c:crosses val="autoZero"/>
        <c:auto val="1"/>
        <c:lblAlgn val="ctr"/>
        <c:lblOffset val="100"/>
        <c:noMultiLvlLbl val="0"/>
      </c:catAx>
      <c:valAx>
        <c:axId val="38475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75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8606736657918"/>
          <c:y val="0.93318401636803272"/>
          <c:w val="0.45594531933508309"/>
          <c:h val="4.713094426188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Top Value Projects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'7. Top Value Projects'!$A$7:$A$31</c:f>
              <c:strCache>
                <c:ptCount val="18"/>
                <c:pt idx="0">
                  <c:v>SPECIAL PROJECTS AND ASSIGNMENTS</c:v>
                </c:pt>
                <c:pt idx="1">
                  <c:v>SPECIAL PROJECTS AND ASSIGNMENTS</c:v>
                </c:pt>
                <c:pt idx="2">
                  <c:v>REHABILITATION / REPAIRS - PUBLIC SCHOOLS </c:v>
                </c:pt>
                <c:pt idx="3">
                  <c:v>REHABILITATION / REPAIRS - ROADS</c:v>
                </c:pt>
                <c:pt idx="4">
                  <c:v>CONSTRUCTION/PROVISION OF ROADS </c:v>
                </c:pt>
                <c:pt idx="5">
                  <c:v>REHABILITATION/REPAIRS - MARKETS/PARKS</c:v>
                </c:pt>
                <c:pt idx="6">
                  <c:v>CONSTRUCTIONOF TRAFFIC/STREET LIGHTS </c:v>
                </c:pt>
                <c:pt idx="7">
                  <c:v>PURCHASE OF FIRE FIGHTING EQUIPMENTS </c:v>
                </c:pt>
                <c:pt idx="8">
                  <c:v>REHABILITATION/REPAIRS - ROADS</c:v>
                </c:pt>
                <c:pt idx="9">
                  <c:v>REHABILITATION/REPAIRS - TRAFFIC/STREET LIGHTS</c:v>
                </c:pt>
                <c:pt idx="10">
                  <c:v>REHABILITATION/REPAIRS - ELECTRICITY </c:v>
                </c:pt>
                <c:pt idx="11">
                  <c:v>BEAUTIFICATION AND LANDSCAPING</c:v>
                </c:pt>
                <c:pt idx="12">
                  <c:v>CONSTRUCTION/PROVISION OF AGRICULTURE FACILITIES</c:v>
                </c:pt>
                <c:pt idx="13">
                  <c:v>REHABILITATION/REPAIRS - MARKETS/PARKS</c:v>
                </c:pt>
                <c:pt idx="14">
                  <c:v>SPECIAL PROJECT &amp;ASSGINMENTS</c:v>
                </c:pt>
                <c:pt idx="15">
                  <c:v>REHABILITATION/REPAIRS -RECREATIONAL FACILITIES</c:v>
                </c:pt>
                <c:pt idx="16">
                  <c:v>PREPARATION/EXECUTION OF MASTER &amp; REGIONAL PLANS</c:v>
                </c:pt>
                <c:pt idx="17">
                  <c:v>REHABILITATION/REPAIRS -RECREATIONAL FACILITIES</c:v>
                </c:pt>
              </c:strCache>
            </c:strRef>
          </c:cat>
          <c:val>
            <c:numRef>
              <c:f>'7. Top Value Projects'!$E$7:$E$31</c:f>
              <c:numCache>
                <c:formatCode>#,##0</c:formatCode>
                <c:ptCount val="25"/>
                <c:pt idx="0">
                  <c:v>214000000</c:v>
                </c:pt>
                <c:pt idx="1">
                  <c:v>2955000000</c:v>
                </c:pt>
                <c:pt idx="2">
                  <c:v>650000000</c:v>
                </c:pt>
                <c:pt idx="3">
                  <c:v>1446316631</c:v>
                </c:pt>
                <c:pt idx="4">
                  <c:v>15699815000</c:v>
                </c:pt>
                <c:pt idx="5">
                  <c:v>6450000000</c:v>
                </c:pt>
                <c:pt idx="6">
                  <c:v>4500000000</c:v>
                </c:pt>
                <c:pt idx="7">
                  <c:v>820000000</c:v>
                </c:pt>
                <c:pt idx="8">
                  <c:v>1200000000</c:v>
                </c:pt>
                <c:pt idx="9">
                  <c:v>75000000</c:v>
                </c:pt>
                <c:pt idx="10">
                  <c:v>75000000</c:v>
                </c:pt>
                <c:pt idx="11">
                  <c:v>30000000</c:v>
                </c:pt>
                <c:pt idx="12">
                  <c:v>246000000</c:v>
                </c:pt>
                <c:pt idx="13">
                  <c:v>29000000</c:v>
                </c:pt>
                <c:pt idx="14">
                  <c:v>90000000</c:v>
                </c:pt>
                <c:pt idx="15">
                  <c:v>18000000</c:v>
                </c:pt>
                <c:pt idx="16">
                  <c:v>180300000</c:v>
                </c:pt>
                <c:pt idx="17">
                  <c:v>18000000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48-4AEF-8C0F-19C1341402EA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 Top Value Projects'!$A$7:$A$31</c:f>
              <c:strCache>
                <c:ptCount val="18"/>
                <c:pt idx="0">
                  <c:v>SPECIAL PROJECTS AND ASSIGNMENTS</c:v>
                </c:pt>
                <c:pt idx="1">
                  <c:v>SPECIAL PROJECTS AND ASSIGNMENTS</c:v>
                </c:pt>
                <c:pt idx="2">
                  <c:v>REHABILITATION / REPAIRS - PUBLIC SCHOOLS </c:v>
                </c:pt>
                <c:pt idx="3">
                  <c:v>REHABILITATION / REPAIRS - ROADS</c:v>
                </c:pt>
                <c:pt idx="4">
                  <c:v>CONSTRUCTION/PROVISION OF ROADS </c:v>
                </c:pt>
                <c:pt idx="5">
                  <c:v>REHABILITATION/REPAIRS - MARKETS/PARKS</c:v>
                </c:pt>
                <c:pt idx="6">
                  <c:v>CONSTRUCTIONOF TRAFFIC/STREET LIGHTS </c:v>
                </c:pt>
                <c:pt idx="7">
                  <c:v>PURCHASE OF FIRE FIGHTING EQUIPMENTS </c:v>
                </c:pt>
                <c:pt idx="8">
                  <c:v>REHABILITATION/REPAIRS - ROADS</c:v>
                </c:pt>
                <c:pt idx="9">
                  <c:v>REHABILITATION/REPAIRS - TRAFFIC/STREET LIGHTS</c:v>
                </c:pt>
                <c:pt idx="10">
                  <c:v>REHABILITATION/REPAIRS - ELECTRICITY </c:v>
                </c:pt>
                <c:pt idx="11">
                  <c:v>BEAUTIFICATION AND LANDSCAPING</c:v>
                </c:pt>
                <c:pt idx="12">
                  <c:v>CONSTRUCTION/PROVISION OF AGRICULTURE FACILITIES</c:v>
                </c:pt>
                <c:pt idx="13">
                  <c:v>REHABILITATION/REPAIRS - MARKETS/PARKS</c:v>
                </c:pt>
                <c:pt idx="14">
                  <c:v>SPECIAL PROJECT &amp;ASSGINMENTS</c:v>
                </c:pt>
                <c:pt idx="15">
                  <c:v>REHABILITATION/REPAIRS -RECREATIONAL FACILITIES</c:v>
                </c:pt>
                <c:pt idx="16">
                  <c:v>PREPARATION/EXECUTION OF MASTER &amp; REGIONAL PLANS</c:v>
                </c:pt>
                <c:pt idx="17">
                  <c:v>REHABILITATION/REPAIRS -RECREATIONAL FACILITIES</c:v>
                </c:pt>
              </c:strCache>
            </c:strRef>
          </c:cat>
          <c:val>
            <c:numRef>
              <c:f>'7. Top Value Projects'!$F$7:$F$31</c:f>
              <c:numCache>
                <c:formatCode>#,##0</c:formatCode>
                <c:ptCount val="25"/>
                <c:pt idx="0">
                  <c:v>210040958.08000001</c:v>
                </c:pt>
                <c:pt idx="1">
                  <c:v>2929025295.5999999</c:v>
                </c:pt>
                <c:pt idx="2">
                  <c:v>14301327.800000001</c:v>
                </c:pt>
                <c:pt idx="3">
                  <c:v>386519615.04000002</c:v>
                </c:pt>
                <c:pt idx="4">
                  <c:v>7058653418.2600002</c:v>
                </c:pt>
                <c:pt idx="5">
                  <c:v>6403788720</c:v>
                </c:pt>
                <c:pt idx="6">
                  <c:v>3408497560.9699998</c:v>
                </c:pt>
                <c:pt idx="7">
                  <c:v>136229000</c:v>
                </c:pt>
                <c:pt idx="8">
                  <c:v>116876465.25</c:v>
                </c:pt>
                <c:pt idx="9">
                  <c:v>8435507.4299999997</c:v>
                </c:pt>
                <c:pt idx="10">
                  <c:v>2110944.25</c:v>
                </c:pt>
                <c:pt idx="11">
                  <c:v>6982755</c:v>
                </c:pt>
                <c:pt idx="12">
                  <c:v>153480960.31</c:v>
                </c:pt>
                <c:pt idx="13">
                  <c:v>20769838.27</c:v>
                </c:pt>
                <c:pt idx="14">
                  <c:v>17085277.039999999</c:v>
                </c:pt>
                <c:pt idx="15">
                  <c:v>9500873.5</c:v>
                </c:pt>
                <c:pt idx="16">
                  <c:v>83571725</c:v>
                </c:pt>
                <c:pt idx="17">
                  <c:v>9500873.5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48-4AEF-8C0F-19C134140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764064"/>
        <c:axId val="384763672"/>
      </c:barChart>
      <c:catAx>
        <c:axId val="384764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63672"/>
        <c:crosses val="autoZero"/>
        <c:auto val="1"/>
        <c:lblAlgn val="ctr"/>
        <c:lblOffset val="100"/>
        <c:noMultiLvlLbl val="0"/>
      </c:catAx>
      <c:valAx>
        <c:axId val="384763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6406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Citizens Projects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'8. Citizen Norminated Project'!$A$7:$A$31</c:f>
              <c:strCache>
                <c:ptCount val="8"/>
                <c:pt idx="0">
                  <c:v>PURCHASE OF OTHER EQUIPMENT (ONE RIG WITH COMPRESSORS</c:v>
                </c:pt>
                <c:pt idx="1">
                  <c:v>CONSTRUCTION/PROVISION OF WATER FACILITIES (BOREHOLE REQUEST BY GOVT)</c:v>
                </c:pt>
                <c:pt idx="2">
                  <c:v>CONSTRUCTION/PROVISION OF INFRASTRUCTURE (VIP-TOILET IN PUBLIC PLACES)</c:v>
                </c:pt>
                <c:pt idx="3">
                  <c:v>CONSTRUCTION/PROVISION OF ELECTRICITY</c:v>
                </c:pt>
                <c:pt idx="4">
                  <c:v>CONSTRUCTION / PROVISION OF WATER FACILITIES</c:v>
                </c:pt>
                <c:pt idx="5">
                  <c:v>EMPOWERMENT ; COUNTERPART FUNDIND</c:v>
                </c:pt>
                <c:pt idx="6">
                  <c:v>FARM DEVELOPMENT</c:v>
                </c:pt>
                <c:pt idx="7">
                  <c:v>EDUCATIONAL PROGRAMME</c:v>
                </c:pt>
              </c:strCache>
            </c:strRef>
          </c:cat>
          <c:val>
            <c:numRef>
              <c:f>'8. Citizen Norminated Project'!$E$7:$E$31</c:f>
              <c:numCache>
                <c:formatCode>#,##0</c:formatCode>
                <c:ptCount val="25"/>
                <c:pt idx="0">
                  <c:v>107881490</c:v>
                </c:pt>
                <c:pt idx="1">
                  <c:v>5000000</c:v>
                </c:pt>
                <c:pt idx="2">
                  <c:v>130000</c:v>
                </c:pt>
                <c:pt idx="3">
                  <c:v>70000000</c:v>
                </c:pt>
                <c:pt idx="4">
                  <c:v>15000000</c:v>
                </c:pt>
                <c:pt idx="5">
                  <c:v>3302500000</c:v>
                </c:pt>
                <c:pt idx="6">
                  <c:v>68000000</c:v>
                </c:pt>
                <c:pt idx="7">
                  <c:v>130000000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96-4A3E-81DA-4DA72C09AF6F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'8. Citizen Norminated Project'!$A$7:$A$31</c:f>
              <c:strCache>
                <c:ptCount val="8"/>
                <c:pt idx="0">
                  <c:v>PURCHASE OF OTHER EQUIPMENT (ONE RIG WITH COMPRESSORS</c:v>
                </c:pt>
                <c:pt idx="1">
                  <c:v>CONSTRUCTION/PROVISION OF WATER FACILITIES (BOREHOLE REQUEST BY GOVT)</c:v>
                </c:pt>
                <c:pt idx="2">
                  <c:v>CONSTRUCTION/PROVISION OF INFRASTRUCTURE (VIP-TOILET IN PUBLIC PLACES)</c:v>
                </c:pt>
                <c:pt idx="3">
                  <c:v>CONSTRUCTION/PROVISION OF ELECTRICITY</c:v>
                </c:pt>
                <c:pt idx="4">
                  <c:v>CONSTRUCTION / PROVISION OF WATER FACILITIES</c:v>
                </c:pt>
                <c:pt idx="5">
                  <c:v>EMPOWERMENT ; COUNTERPART FUNDIND</c:v>
                </c:pt>
                <c:pt idx="6">
                  <c:v>FARM DEVELOPMENT</c:v>
                </c:pt>
                <c:pt idx="7">
                  <c:v>EDUCATIONAL PROGRAMME</c:v>
                </c:pt>
              </c:strCache>
            </c:strRef>
          </c:cat>
          <c:val>
            <c:numRef>
              <c:f>'8. Citizen Norminated Project'!$F$7:$F$31</c:f>
              <c:numCache>
                <c:formatCode>#,##0</c:formatCode>
                <c:ptCount val="25"/>
                <c:pt idx="0">
                  <c:v>64184559</c:v>
                </c:pt>
                <c:pt idx="1">
                  <c:v>5000000</c:v>
                </c:pt>
                <c:pt idx="2">
                  <c:v>130000</c:v>
                </c:pt>
                <c:pt idx="3">
                  <c:v>33240000</c:v>
                </c:pt>
                <c:pt idx="4">
                  <c:v>3287575</c:v>
                </c:pt>
                <c:pt idx="5">
                  <c:v>488684579.94</c:v>
                </c:pt>
                <c:pt idx="6">
                  <c:v>9674000</c:v>
                </c:pt>
                <c:pt idx="7">
                  <c:v>104612562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96-4A3E-81DA-4DA72C09A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762496"/>
        <c:axId val="384764456"/>
      </c:barChart>
      <c:catAx>
        <c:axId val="384762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64456"/>
        <c:crosses val="autoZero"/>
        <c:auto val="1"/>
        <c:lblAlgn val="ctr"/>
        <c:lblOffset val="100"/>
        <c:noMultiLvlLbl val="0"/>
      </c:catAx>
      <c:valAx>
        <c:axId val="3847644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6249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cap="none" baseline="0"/>
              <a:t>Budgeted Expenditure Composition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78-459E-BFCE-0F22590F66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78-459E-BFCE-0F22590F66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 Expenditure Outturn'!$A$16:$A$17</c:f>
              <c:strCache>
                <c:ptCount val="2"/>
                <c:pt idx="0">
                  <c:v>Total Recurrent Expenditure </c:v>
                </c:pt>
                <c:pt idx="1">
                  <c:v>Total Capital Expenditure </c:v>
                </c:pt>
              </c:strCache>
            </c:strRef>
          </c:cat>
          <c:val>
            <c:numRef>
              <c:f>'3. Expenditure Outturn'!$C$16:$C$17</c:f>
              <c:numCache>
                <c:formatCode>0.0%</c:formatCode>
                <c:ptCount val="2"/>
                <c:pt idx="0">
                  <c:v>0.62557695918733547</c:v>
                </c:pt>
                <c:pt idx="1">
                  <c:v>0.37442304081266453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78-459E-BFCE-0F22590F669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 Budget Outturns'!$A$7</c:f>
          <c:strCache>
            <c:ptCount val="1"/>
            <c:pt idx="0">
              <c:v>2020 Aggregate Revenue Composition</c:v>
            </c:pt>
          </c:strCache>
        </c:strRef>
      </c:tx>
      <c:layout>
        <c:manualLayout>
          <c:xMode val="edge"/>
          <c:yMode val="edge"/>
          <c:x val="0.31922009748781405"/>
          <c:y val="3.129890453834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2729153688291"/>
          <c:y val="0.12981177899210686"/>
          <c:w val="0.75818802229193905"/>
          <c:h val="0.60680502368897882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'1. Budget Outturns'!$A$8:$A$14</c:f>
              <c:strCache>
                <c:ptCount val="7"/>
                <c:pt idx="0">
                  <c:v>Opening Balance</c:v>
                </c:pt>
                <c:pt idx="1">
                  <c:v>FAAC Revenue </c:v>
                </c:pt>
                <c:pt idx="2">
                  <c:v>IGR</c:v>
                </c:pt>
                <c:pt idx="3">
                  <c:v>Aids &amp; Grants </c:v>
                </c:pt>
                <c:pt idx="4">
                  <c:v>Other Revenue/Receipts</c:v>
                </c:pt>
                <c:pt idx="5">
                  <c:v>Budget Financing (Loans)</c:v>
                </c:pt>
                <c:pt idx="6">
                  <c:v>Total Revenue </c:v>
                </c:pt>
              </c:strCache>
            </c:strRef>
          </c:cat>
          <c:val>
            <c:numRef>
              <c:f>'1. Budget Outturns'!$C$8:$C$14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57271582762.459999</c:v>
                </c:pt>
                <c:pt idx="2">
                  <c:v>49578207750</c:v>
                </c:pt>
                <c:pt idx="3">
                  <c:v>3100000000</c:v>
                </c:pt>
                <c:pt idx="4">
                  <c:v>32812356390</c:v>
                </c:pt>
                <c:pt idx="5">
                  <c:v>31325306339</c:v>
                </c:pt>
                <c:pt idx="6">
                  <c:v>174087453241.45999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B-4F2D-934E-09E4CA444997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 Budget Outturns'!$A$8:$A$14</c:f>
              <c:strCache>
                <c:ptCount val="7"/>
                <c:pt idx="0">
                  <c:v>Opening Balance</c:v>
                </c:pt>
                <c:pt idx="1">
                  <c:v>FAAC Revenue </c:v>
                </c:pt>
                <c:pt idx="2">
                  <c:v>IGR</c:v>
                </c:pt>
                <c:pt idx="3">
                  <c:v>Aids &amp; Grants </c:v>
                </c:pt>
                <c:pt idx="4">
                  <c:v>Other Revenue/Receipts</c:v>
                </c:pt>
                <c:pt idx="5">
                  <c:v>Budget Financing (Loans)</c:v>
                </c:pt>
                <c:pt idx="6">
                  <c:v>Total Revenue </c:v>
                </c:pt>
              </c:strCache>
            </c:strRef>
          </c:cat>
          <c:val>
            <c:numRef>
              <c:f>'1. Budget Outturns'!$D$8:$D$14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61258731908.260002</c:v>
                </c:pt>
                <c:pt idx="2">
                  <c:v>38042733036.470001</c:v>
                </c:pt>
                <c:pt idx="3">
                  <c:v>3648946285.1999998</c:v>
                </c:pt>
                <c:pt idx="4">
                  <c:v>11626693160</c:v>
                </c:pt>
                <c:pt idx="5">
                  <c:v>754749862.78999996</c:v>
                </c:pt>
                <c:pt idx="6">
                  <c:v>115331854252.72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B-4F2D-934E-09E4CA444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1659232"/>
        <c:axId val="381659624"/>
      </c:barChart>
      <c:scatterChart>
        <c:scatterStyle val="lineMarker"/>
        <c:varyColors val="0"/>
        <c:ser>
          <c:idx val="2"/>
          <c:order val="2"/>
          <c:tx>
            <c:v>Performance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03200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'1. Budget Outturns'!$F$8:$F$14</c:f>
              <c:numCache>
                <c:formatCode>0.0%</c:formatCode>
                <c:ptCount val="7"/>
                <c:pt idx="0">
                  <c:v>0</c:v>
                </c:pt>
                <c:pt idx="1">
                  <c:v>1.0696182810650987</c:v>
                </c:pt>
                <c:pt idx="2">
                  <c:v>0.76732771842624747</c:v>
                </c:pt>
                <c:pt idx="3">
                  <c:v>1.1770794468387096</c:v>
                </c:pt>
                <c:pt idx="4">
                  <c:v>0.35433886618223459</c:v>
                </c:pt>
                <c:pt idx="5">
                  <c:v>2.4093933978558944E-2</c:v>
                </c:pt>
                <c:pt idx="6">
                  <c:v>0.66249377600322668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73-4163-A68F-E8B2C8DD2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60408"/>
        <c:axId val="381660016"/>
      </c:scatterChart>
      <c:catAx>
        <c:axId val="3816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1659624"/>
        <c:crosses val="autoZero"/>
        <c:auto val="1"/>
        <c:lblAlgn val="ctr"/>
        <c:lblOffset val="100"/>
        <c:noMultiLvlLbl val="0"/>
      </c:catAx>
      <c:valAx>
        <c:axId val="38165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1659232"/>
        <c:crosses val="autoZero"/>
        <c:crossBetween val="between"/>
        <c:dispUnits>
          <c:builtInUnit val="billions"/>
        </c:dispUnits>
      </c:valAx>
      <c:valAx>
        <c:axId val="381660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1660408"/>
        <c:crosses val="max"/>
        <c:crossBetween val="midCat"/>
      </c:valAx>
      <c:valAx>
        <c:axId val="381660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81660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cap="none" baseline="0"/>
              <a:t>Actual Expenditure Composition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06-4124-A45C-0BF01723AB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06-4124-A45C-0BF01723AB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 Expenditure Outturn'!$A$16:$A$17</c:f>
              <c:strCache>
                <c:ptCount val="2"/>
                <c:pt idx="0">
                  <c:v>Total Recurrent Expenditure </c:v>
                </c:pt>
                <c:pt idx="1">
                  <c:v>Total Capital Expenditure </c:v>
                </c:pt>
              </c:strCache>
            </c:strRef>
          </c:cat>
          <c:val>
            <c:numRef>
              <c:f>'3. Expenditure Outturn'!$E$16:$E$17</c:f>
              <c:numCache>
                <c:formatCode>0.0%</c:formatCode>
                <c:ptCount val="2"/>
                <c:pt idx="0">
                  <c:v>0.76466455617979701</c:v>
                </c:pt>
                <c:pt idx="1">
                  <c:v>0.23533544382020308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06-4124-A45C-0BF01723AB9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 Budget Outturns'!$A$7</c:f>
          <c:strCache>
            <c:ptCount val="1"/>
            <c:pt idx="0">
              <c:v>2020 Aggregate Revenue Composition</c:v>
            </c:pt>
          </c:strCache>
        </c:strRef>
      </c:tx>
      <c:layout>
        <c:manualLayout>
          <c:xMode val="edge"/>
          <c:yMode val="edge"/>
          <c:x val="0.31922009748781405"/>
          <c:y val="3.129890453834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2729153688291"/>
          <c:y val="0.12981177899210686"/>
          <c:w val="0.75818802229193905"/>
          <c:h val="0.60680502368897882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'1. Budget Outturns'!$A$8:$A$14</c:f>
              <c:strCache>
                <c:ptCount val="7"/>
                <c:pt idx="0">
                  <c:v>Opening Balance</c:v>
                </c:pt>
                <c:pt idx="1">
                  <c:v>FAAC Revenue </c:v>
                </c:pt>
                <c:pt idx="2">
                  <c:v>IGR</c:v>
                </c:pt>
                <c:pt idx="3">
                  <c:v>Aids &amp; Grants </c:v>
                </c:pt>
                <c:pt idx="4">
                  <c:v>Other Revenue/Receipts</c:v>
                </c:pt>
                <c:pt idx="5">
                  <c:v>Budget Financing (Loans)</c:v>
                </c:pt>
                <c:pt idx="6">
                  <c:v>Total Revenue </c:v>
                </c:pt>
              </c:strCache>
            </c:strRef>
          </c:cat>
          <c:val>
            <c:numRef>
              <c:f>'1. Budget Outturns'!$C$8:$C$14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57271582762.459999</c:v>
                </c:pt>
                <c:pt idx="2">
                  <c:v>49578207750</c:v>
                </c:pt>
                <c:pt idx="3">
                  <c:v>3100000000</c:v>
                </c:pt>
                <c:pt idx="4">
                  <c:v>32812356390</c:v>
                </c:pt>
                <c:pt idx="5">
                  <c:v>31325306339</c:v>
                </c:pt>
                <c:pt idx="6">
                  <c:v>174087453241.45999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B-4F2D-934E-09E4CA444997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 Budget Outturns'!$A$8:$A$14</c:f>
              <c:strCache>
                <c:ptCount val="7"/>
                <c:pt idx="0">
                  <c:v>Opening Balance</c:v>
                </c:pt>
                <c:pt idx="1">
                  <c:v>FAAC Revenue </c:v>
                </c:pt>
                <c:pt idx="2">
                  <c:v>IGR</c:v>
                </c:pt>
                <c:pt idx="3">
                  <c:v>Aids &amp; Grants </c:v>
                </c:pt>
                <c:pt idx="4">
                  <c:v>Other Revenue/Receipts</c:v>
                </c:pt>
                <c:pt idx="5">
                  <c:v>Budget Financing (Loans)</c:v>
                </c:pt>
                <c:pt idx="6">
                  <c:v>Total Revenue </c:v>
                </c:pt>
              </c:strCache>
            </c:strRef>
          </c:cat>
          <c:val>
            <c:numRef>
              <c:f>'1. Budget Outturns'!$D$8:$D$14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61258731908.260002</c:v>
                </c:pt>
                <c:pt idx="2">
                  <c:v>38042733036.470001</c:v>
                </c:pt>
                <c:pt idx="3">
                  <c:v>3648946285.1999998</c:v>
                </c:pt>
                <c:pt idx="4">
                  <c:v>11626693160</c:v>
                </c:pt>
                <c:pt idx="5">
                  <c:v>754749862.78999996</c:v>
                </c:pt>
                <c:pt idx="6">
                  <c:v>115331854252.72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B-4F2D-934E-09E4CA444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3727432"/>
        <c:axId val="413724688"/>
      </c:barChart>
      <c:scatterChart>
        <c:scatterStyle val="lineMarker"/>
        <c:varyColors val="0"/>
        <c:ser>
          <c:idx val="2"/>
          <c:order val="2"/>
          <c:tx>
            <c:v>Performance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03200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'1. Budget Outturns'!$F$8:$F$14</c:f>
              <c:numCache>
                <c:formatCode>0.0%</c:formatCode>
                <c:ptCount val="7"/>
                <c:pt idx="0">
                  <c:v>0</c:v>
                </c:pt>
                <c:pt idx="1">
                  <c:v>1.0696182810650987</c:v>
                </c:pt>
                <c:pt idx="2">
                  <c:v>0.76732771842624747</c:v>
                </c:pt>
                <c:pt idx="3">
                  <c:v>1.1770794468387096</c:v>
                </c:pt>
                <c:pt idx="4">
                  <c:v>0.35433886618223459</c:v>
                </c:pt>
                <c:pt idx="5">
                  <c:v>2.4093933978558944E-2</c:v>
                </c:pt>
                <c:pt idx="6">
                  <c:v>0.66249377600322668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73-4163-A68F-E8B2C8DD2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5864"/>
        <c:axId val="413721944"/>
      </c:scatterChart>
      <c:catAx>
        <c:axId val="41372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13724688"/>
        <c:crosses val="autoZero"/>
        <c:auto val="1"/>
        <c:lblAlgn val="ctr"/>
        <c:lblOffset val="100"/>
        <c:noMultiLvlLbl val="0"/>
      </c:catAx>
      <c:valAx>
        <c:axId val="41372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13727432"/>
        <c:crosses val="autoZero"/>
        <c:crossBetween val="between"/>
        <c:dispUnits>
          <c:builtInUnit val="billions"/>
        </c:dispUnits>
      </c:valAx>
      <c:valAx>
        <c:axId val="413721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13725864"/>
        <c:crosses val="max"/>
        <c:crossBetween val="midCat"/>
      </c:valAx>
      <c:valAx>
        <c:axId val="413725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13721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 Budget Outturns'!$A$15</c:f>
          <c:strCache>
            <c:ptCount val="1"/>
            <c:pt idx="0">
              <c:v>2020 Expenditure Performance by Economic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696780016062665"/>
          <c:y val="0.12488317757009346"/>
          <c:w val="0.68226069533106481"/>
          <c:h val="0.79871495327102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Budget Outturns'!$A$17:$A$20</c:f>
              <c:strCache>
                <c:ptCount val="4"/>
                <c:pt idx="0">
                  <c:v>Personnel</c:v>
                </c:pt>
                <c:pt idx="1">
                  <c:v>Other Recurrent Expenditure</c:v>
                </c:pt>
                <c:pt idx="2">
                  <c:v>Captal Expenditure</c:v>
                </c:pt>
                <c:pt idx="3">
                  <c:v>Total Expenditure </c:v>
                </c:pt>
              </c:strCache>
            </c:strRef>
          </c:cat>
          <c:val>
            <c:numRef>
              <c:f>'1. Budget Outturns'!$F$17:$F$20</c:f>
              <c:numCache>
                <c:formatCode>0.0%</c:formatCode>
                <c:ptCount val="4"/>
                <c:pt idx="0">
                  <c:v>0.96132096217406771</c:v>
                </c:pt>
                <c:pt idx="1">
                  <c:v>0.49789036465160502</c:v>
                </c:pt>
                <c:pt idx="2">
                  <c:v>0.47986764246422242</c:v>
                </c:pt>
                <c:pt idx="3">
                  <c:v>0.71973695702118301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B7-4801-8863-85228BCF32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1661584"/>
        <c:axId val="383645416"/>
      </c:barChart>
      <c:catAx>
        <c:axId val="38166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5416"/>
        <c:crosses val="autoZero"/>
        <c:auto val="1"/>
        <c:lblAlgn val="ctr"/>
        <c:lblOffset val="100"/>
        <c:noMultiLvlLbl val="0"/>
      </c:catAx>
      <c:valAx>
        <c:axId val="38364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166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 Budget Outturns'!$A$16</c:f>
          <c:strCache>
            <c:ptCount val="1"/>
            <c:pt idx="0">
              <c:v>2020 Aggregate Expenditure Composition</c:v>
            </c:pt>
          </c:strCache>
        </c:strRef>
      </c:tx>
      <c:layout>
        <c:manualLayout>
          <c:xMode val="edge"/>
          <c:yMode val="edge"/>
          <c:x val="0.25720988267550743"/>
          <c:y val="2.3706893199201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83239171374751E-2"/>
          <c:y val="0.12879518072289156"/>
          <c:w val="0.78710147989975832"/>
          <c:h val="0.66708281946684378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'1. Budget Outturns'!$A$17:$A$20</c:f>
              <c:strCache>
                <c:ptCount val="4"/>
                <c:pt idx="0">
                  <c:v>Personnel</c:v>
                </c:pt>
                <c:pt idx="1">
                  <c:v>Other Recurrent Expenditure</c:v>
                </c:pt>
                <c:pt idx="2">
                  <c:v>Captal Expenditure</c:v>
                </c:pt>
                <c:pt idx="3">
                  <c:v>Total Expenditure </c:v>
                </c:pt>
              </c:strCache>
            </c:strRef>
          </c:cat>
          <c:val>
            <c:numRef>
              <c:f>'1. Budget Outturns'!$C$17:$C$20</c:f>
              <c:numCache>
                <c:formatCode>_-* #,##0_-;\-* #,##0_-;_-* "-"??_-;_-@_-</c:formatCode>
                <c:ptCount val="4"/>
                <c:pt idx="0">
                  <c:v>90936180949.459991</c:v>
                </c:pt>
                <c:pt idx="1">
                  <c:v>28548918682</c:v>
                </c:pt>
                <c:pt idx="2">
                  <c:v>65182353610</c:v>
                </c:pt>
                <c:pt idx="3">
                  <c:v>184667453241.45999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E7-4C75-BA74-AF438D91D41F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 Budget Outturns'!$A$17:$A$20</c:f>
              <c:strCache>
                <c:ptCount val="4"/>
                <c:pt idx="0">
                  <c:v>Personnel</c:v>
                </c:pt>
                <c:pt idx="1">
                  <c:v>Other Recurrent Expenditure</c:v>
                </c:pt>
                <c:pt idx="2">
                  <c:v>Captal Expenditure</c:v>
                </c:pt>
                <c:pt idx="3">
                  <c:v>Total Expenditure </c:v>
                </c:pt>
              </c:strCache>
            </c:strRef>
          </c:cat>
          <c:val>
            <c:numRef>
              <c:f>'1. Budget Outturns'!$D$17:$D$20</c:f>
              <c:numCache>
                <c:formatCode>_-* #,##0_-;\-* #,##0_-;_-* "-"??_-;_-@_-</c:formatCode>
                <c:ptCount val="4"/>
                <c:pt idx="0">
                  <c:v>87418856966.770004</c:v>
                </c:pt>
                <c:pt idx="1">
                  <c:v>14214231532.99</c:v>
                </c:pt>
                <c:pt idx="2">
                  <c:v>31278902357.099998</c:v>
                </c:pt>
                <c:pt idx="3">
                  <c:v>132911990856.86002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E7-4C75-BA74-AF438D91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3646984"/>
        <c:axId val="383645808"/>
      </c:barChart>
      <c:scatterChart>
        <c:scatterStyle val="lineMarker"/>
        <c:varyColors val="0"/>
        <c:ser>
          <c:idx val="2"/>
          <c:order val="2"/>
          <c:tx>
            <c:v>Performance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1907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'1. Budget Outturns'!$F$17:$F$20</c:f>
              <c:numCache>
                <c:formatCode>0.0%</c:formatCode>
                <c:ptCount val="4"/>
                <c:pt idx="0">
                  <c:v>0.96132096217406771</c:v>
                </c:pt>
                <c:pt idx="1">
                  <c:v>0.49789036465160502</c:v>
                </c:pt>
                <c:pt idx="2">
                  <c:v>0.47986764246422242</c:v>
                </c:pt>
                <c:pt idx="3">
                  <c:v>0.71973695702118301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5-476C-9A55-16725C3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650904"/>
        <c:axId val="383650512"/>
      </c:scatterChart>
      <c:catAx>
        <c:axId val="38364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5808"/>
        <c:crosses val="autoZero"/>
        <c:auto val="1"/>
        <c:lblAlgn val="ctr"/>
        <c:lblOffset val="100"/>
        <c:noMultiLvlLbl val="0"/>
      </c:catAx>
      <c:valAx>
        <c:axId val="38364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6984"/>
        <c:crosses val="autoZero"/>
        <c:crossBetween val="between"/>
        <c:dispUnits>
          <c:builtInUnit val="billions"/>
        </c:dispUnits>
      </c:valAx>
      <c:valAx>
        <c:axId val="383650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50904"/>
        <c:crosses val="max"/>
        <c:crossBetween val="midCat"/>
      </c:valAx>
      <c:valAx>
        <c:axId val="383650904"/>
        <c:scaling>
          <c:orientation val="minMax"/>
        </c:scaling>
        <c:delete val="1"/>
        <c:axPos val="b"/>
        <c:majorTickMark val="out"/>
        <c:minorTickMark val="none"/>
        <c:tickLblPos val="nextTo"/>
        <c:crossAx val="383650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Expenditure Outturn'!$A$5</c:f>
          <c:strCache>
            <c:ptCount val="1"/>
            <c:pt idx="0">
              <c:v>Expenditure: Where does the Money go? </c:v>
            </c:pt>
          </c:strCache>
        </c:strRef>
      </c:tx>
      <c:layout>
        <c:manualLayout>
          <c:xMode val="edge"/>
          <c:yMode val="edge"/>
          <c:x val="0.23769320501603969"/>
          <c:y val="1.1574074074074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2460205294852"/>
          <c:y val="0.10761975065616798"/>
          <c:w val="0.84879037556202908"/>
          <c:h val="0.64031332020997378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Expenditure Outturn'!$A$9:$A$18</c:f>
              <c:strCache>
                <c:ptCount val="10"/>
                <c:pt idx="0">
                  <c:v>Salaries, Wages and Allowances (inc. CRF)</c:v>
                </c:pt>
                <c:pt idx="1">
                  <c:v>Social Contribution</c:v>
                </c:pt>
                <c:pt idx="2">
                  <c:v>Social Benefits </c:v>
                </c:pt>
                <c:pt idx="3">
                  <c:v>Overheads</c:v>
                </c:pt>
                <c:pt idx="4">
                  <c:v>Grants and Subsidies</c:v>
                </c:pt>
                <c:pt idx="5">
                  <c:v>Public Debt Charges </c:v>
                </c:pt>
                <c:pt idx="6">
                  <c:v>Transfers </c:v>
                </c:pt>
                <c:pt idx="7">
                  <c:v>Total Recurrent Expenditure </c:v>
                </c:pt>
                <c:pt idx="8">
                  <c:v>Total Capital Expenditure </c:v>
                </c:pt>
                <c:pt idx="9">
                  <c:v>Total Expenditure </c:v>
                </c:pt>
              </c:strCache>
            </c:strRef>
          </c:cat>
          <c:val>
            <c:numRef>
              <c:f>'3. Expenditure Outturn'!$B$9:$B$18</c:f>
              <c:numCache>
                <c:formatCode>_-* #,##0_-;\-* #,##0_-;_-* "-"??_-;_-@_-</c:formatCode>
                <c:ptCount val="10"/>
                <c:pt idx="0">
                  <c:v>63978196033</c:v>
                </c:pt>
                <c:pt idx="1">
                  <c:v>1430000000</c:v>
                </c:pt>
                <c:pt idx="2">
                  <c:v>14947984916.459999</c:v>
                </c:pt>
                <c:pt idx="3">
                  <c:v>17968918682</c:v>
                </c:pt>
                <c:pt idx="4">
                  <c:v>0</c:v>
                </c:pt>
                <c:pt idx="5">
                  <c:v>10580000000</c:v>
                </c:pt>
                <c:pt idx="6">
                  <c:v>0</c:v>
                </c:pt>
                <c:pt idx="7">
                  <c:v>108905099631.45999</c:v>
                </c:pt>
                <c:pt idx="8">
                  <c:v>65182353610</c:v>
                </c:pt>
                <c:pt idx="9">
                  <c:v>174087453241.45999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BA-4709-A0F8-17A313965110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Expenditure Outturn'!$A$9:$A$18</c:f>
              <c:strCache>
                <c:ptCount val="10"/>
                <c:pt idx="0">
                  <c:v>Salaries, Wages and Allowances (inc. CRF)</c:v>
                </c:pt>
                <c:pt idx="1">
                  <c:v>Social Contribution</c:v>
                </c:pt>
                <c:pt idx="2">
                  <c:v>Social Benefits </c:v>
                </c:pt>
                <c:pt idx="3">
                  <c:v>Overheads</c:v>
                </c:pt>
                <c:pt idx="4">
                  <c:v>Grants and Subsidies</c:v>
                </c:pt>
                <c:pt idx="5">
                  <c:v>Public Debt Charges </c:v>
                </c:pt>
                <c:pt idx="6">
                  <c:v>Transfers </c:v>
                </c:pt>
                <c:pt idx="7">
                  <c:v>Total Recurrent Expenditure </c:v>
                </c:pt>
                <c:pt idx="8">
                  <c:v>Total Capital Expenditure </c:v>
                </c:pt>
                <c:pt idx="9">
                  <c:v>Total Expenditure </c:v>
                </c:pt>
              </c:strCache>
            </c:strRef>
          </c:cat>
          <c:val>
            <c:numRef>
              <c:f>'3. Expenditure Outturn'!$D$9:$D$18</c:f>
              <c:numCache>
                <c:formatCode>_-* #,##0_-;\-* #,##0_-;_-* "-"??_-;_-@_-</c:formatCode>
                <c:ptCount val="10"/>
                <c:pt idx="0">
                  <c:v>61595894584</c:v>
                </c:pt>
                <c:pt idx="1">
                  <c:v>204242683</c:v>
                </c:pt>
                <c:pt idx="2">
                  <c:v>14190006465.809999</c:v>
                </c:pt>
                <c:pt idx="3">
                  <c:v>14214231532.99</c:v>
                </c:pt>
                <c:pt idx="4">
                  <c:v>0</c:v>
                </c:pt>
                <c:pt idx="5">
                  <c:v>11428713233</c:v>
                </c:pt>
                <c:pt idx="6">
                  <c:v>0</c:v>
                </c:pt>
                <c:pt idx="7">
                  <c:v>101633088498.8</c:v>
                </c:pt>
                <c:pt idx="8">
                  <c:v>31278902357.099998</c:v>
                </c:pt>
                <c:pt idx="9">
                  <c:v>132911990855.89999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BA-4709-A0F8-17A3139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647768"/>
        <c:axId val="383648160"/>
      </c:barChart>
      <c:catAx>
        <c:axId val="38364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8160"/>
        <c:crosses val="autoZero"/>
        <c:auto val="1"/>
        <c:lblAlgn val="ctr"/>
        <c:lblOffset val="100"/>
        <c:noMultiLvlLbl val="0"/>
      </c:catAx>
      <c:valAx>
        <c:axId val="3836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7768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168466121222027"/>
          <c:y val="0.9214293525809274"/>
          <c:w val="0.22413576508064698"/>
          <c:h val="5.54224992709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/>
              <a:t>Aggregate Budget Outturn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Outturn (%)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Expenditure Outturn'!$A$9:$A$17</c:f>
              <c:strCache>
                <c:ptCount val="9"/>
                <c:pt idx="0">
                  <c:v>Salaries, Wages and Allowances (inc. CRF)</c:v>
                </c:pt>
                <c:pt idx="1">
                  <c:v>Social Contribution</c:v>
                </c:pt>
                <c:pt idx="2">
                  <c:v>Social Benefits </c:v>
                </c:pt>
                <c:pt idx="3">
                  <c:v>Overheads</c:v>
                </c:pt>
                <c:pt idx="4">
                  <c:v>Grants and Subsidies</c:v>
                </c:pt>
                <c:pt idx="5">
                  <c:v>Public Debt Charges </c:v>
                </c:pt>
                <c:pt idx="6">
                  <c:v>Transfers </c:v>
                </c:pt>
                <c:pt idx="7">
                  <c:v>Total Recurrent Expenditure </c:v>
                </c:pt>
                <c:pt idx="8">
                  <c:v>Total Capital Expenditure </c:v>
                </c:pt>
              </c:strCache>
            </c:strRef>
          </c:cat>
          <c:val>
            <c:numRef>
              <c:f>'3. Expenditure Outturn'!$G$9:$G$17</c:f>
              <c:numCache>
                <c:formatCode>0.0%</c:formatCode>
                <c:ptCount val="9"/>
                <c:pt idx="0">
                  <c:v>0.96276385398908082</c:v>
                </c:pt>
                <c:pt idx="1">
                  <c:v>0.14282705104895105</c:v>
                </c:pt>
                <c:pt idx="2">
                  <c:v>0.94929226548687839</c:v>
                </c:pt>
                <c:pt idx="3">
                  <c:v>0.79104545935915538</c:v>
                </c:pt>
                <c:pt idx="4">
                  <c:v>0</c:v>
                </c:pt>
                <c:pt idx="5">
                  <c:v>1.0802186420604916</c:v>
                </c:pt>
                <c:pt idx="6">
                  <c:v>0</c:v>
                </c:pt>
                <c:pt idx="7">
                  <c:v>0.93322616519089718</c:v>
                </c:pt>
                <c:pt idx="8">
                  <c:v>0.47986764246422242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8-4CA8-878F-E7E2D6678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649336"/>
        <c:axId val="383649728"/>
      </c:barChart>
      <c:catAx>
        <c:axId val="38364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9728"/>
        <c:crosses val="autoZero"/>
        <c:auto val="1"/>
        <c:lblAlgn val="ctr"/>
        <c:lblOffset val="100"/>
        <c:noMultiLvlLbl val="0"/>
      </c:catAx>
      <c:valAx>
        <c:axId val="3836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9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Expenditure Outturn'!$A$6</c:f>
          <c:strCache>
            <c:ptCount val="1"/>
            <c:pt idx="0">
              <c:v>Aggregate Expenditure Composition as a % of Total Expenditure (Budget Vs Actuals)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'3. Expenditure Outturn'!$A$9:$A$17</c:f>
              <c:strCache>
                <c:ptCount val="9"/>
                <c:pt idx="0">
                  <c:v>Salaries, Wages and Allowances (inc. CRF)</c:v>
                </c:pt>
                <c:pt idx="1">
                  <c:v>Social Contribution</c:v>
                </c:pt>
                <c:pt idx="2">
                  <c:v>Social Benefits </c:v>
                </c:pt>
                <c:pt idx="3">
                  <c:v>Overheads</c:v>
                </c:pt>
                <c:pt idx="4">
                  <c:v>Grants and Subsidies</c:v>
                </c:pt>
                <c:pt idx="5">
                  <c:v>Public Debt Charges </c:v>
                </c:pt>
                <c:pt idx="6">
                  <c:v>Transfers </c:v>
                </c:pt>
                <c:pt idx="7">
                  <c:v>Total Recurrent Expenditure </c:v>
                </c:pt>
                <c:pt idx="8">
                  <c:v>Total Capital Expenditure </c:v>
                </c:pt>
              </c:strCache>
            </c:strRef>
          </c:cat>
          <c:val>
            <c:numRef>
              <c:f>'3. Expenditure Outturn'!$C$9:$C$17</c:f>
              <c:numCache>
                <c:formatCode>0.0%</c:formatCode>
                <c:ptCount val="9"/>
                <c:pt idx="0">
                  <c:v>0.3675060714700788</c:v>
                </c:pt>
                <c:pt idx="1">
                  <c:v>8.2142622766534727E-3</c:v>
                </c:pt>
                <c:pt idx="2">
                  <c:v>8.5864803224659073E-2</c:v>
                </c:pt>
                <c:pt idx="3">
                  <c:v>0.10321776984741708</c:v>
                </c:pt>
                <c:pt idx="4">
                  <c:v>0</c:v>
                </c:pt>
                <c:pt idx="5">
                  <c:v>6.0774052368527086E-2</c:v>
                </c:pt>
                <c:pt idx="6">
                  <c:v>0</c:v>
                </c:pt>
                <c:pt idx="7">
                  <c:v>0.62557695918733547</c:v>
                </c:pt>
                <c:pt idx="8">
                  <c:v>0.37442304081266453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CD-40C5-B90E-81B843E8C232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Expenditure Outturn'!$A$9:$A$17</c:f>
              <c:strCache>
                <c:ptCount val="9"/>
                <c:pt idx="0">
                  <c:v>Salaries, Wages and Allowances (inc. CRF)</c:v>
                </c:pt>
                <c:pt idx="1">
                  <c:v>Social Contribution</c:v>
                </c:pt>
                <c:pt idx="2">
                  <c:v>Social Benefits </c:v>
                </c:pt>
                <c:pt idx="3">
                  <c:v>Overheads</c:v>
                </c:pt>
                <c:pt idx="4">
                  <c:v>Grants and Subsidies</c:v>
                </c:pt>
                <c:pt idx="5">
                  <c:v>Public Debt Charges </c:v>
                </c:pt>
                <c:pt idx="6">
                  <c:v>Transfers </c:v>
                </c:pt>
                <c:pt idx="7">
                  <c:v>Total Recurrent Expenditure </c:v>
                </c:pt>
                <c:pt idx="8">
                  <c:v>Total Capital Expenditure </c:v>
                </c:pt>
              </c:strCache>
            </c:strRef>
          </c:cat>
          <c:val>
            <c:numRef>
              <c:f>'3. Expenditure Outturn'!$E$9:$E$17</c:f>
              <c:numCache>
                <c:formatCode>0.0%</c:formatCode>
                <c:ptCount val="9"/>
                <c:pt idx="0">
                  <c:v>0.46343369162817522</c:v>
                </c:pt>
                <c:pt idx="1">
                  <c:v>1.5366761244396303E-3</c:v>
                </c:pt>
                <c:pt idx="2">
                  <c:v>0.10676242507867079</c:v>
                </c:pt>
                <c:pt idx="3">
                  <c:v>0.10694468904916736</c:v>
                </c:pt>
                <c:pt idx="4">
                  <c:v>0</c:v>
                </c:pt>
                <c:pt idx="5">
                  <c:v>8.5987074299343977E-2</c:v>
                </c:pt>
                <c:pt idx="6">
                  <c:v>0</c:v>
                </c:pt>
                <c:pt idx="7">
                  <c:v>0.76466455617979701</c:v>
                </c:pt>
                <c:pt idx="8">
                  <c:v>0.23533544382020308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CD-40C5-B90E-81B843E8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645024"/>
        <c:axId val="384268440"/>
      </c:barChart>
      <c:catAx>
        <c:axId val="383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8440"/>
        <c:crosses val="autoZero"/>
        <c:auto val="1"/>
        <c:lblAlgn val="ctr"/>
        <c:lblOffset val="100"/>
        <c:noMultiLvlLbl val="0"/>
      </c:catAx>
      <c:valAx>
        <c:axId val="38426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364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24395939478156"/>
          <c:y val="0.92320696903837252"/>
          <c:w val="0.25559704853069837"/>
          <c:h val="5.4168596572487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 Sectoral Allocations'!$A$6</c:f>
          <c:strCache>
            <c:ptCount val="1"/>
            <c:pt idx="0">
              <c:v>Top Ten Recurrent Allocation by Sectors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694698587777746E-2"/>
          <c:y val="0.1034503937007874"/>
          <c:w val="0.87295751113094666"/>
          <c:h val="0.67721773919935291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'6. Sectoral Allocations'!$A$8:$A$18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Health </c:v>
                </c:pt>
                <c:pt idx="3">
                  <c:v>Justice</c:v>
                </c:pt>
                <c:pt idx="4">
                  <c:v>Infrastructure &amp; Housing Development</c:v>
                </c:pt>
                <c:pt idx="5">
                  <c:v>Gender &amp; Social Development; Youth &amp; Sports</c:v>
                </c:pt>
                <c:pt idx="6">
                  <c:v>Agriculture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Allocations'!$B$8:$B$18</c:f>
              <c:numCache>
                <c:formatCode>_-* #,##0_-;\-* #,##0_-;_-* "-"??_-;_-@_-</c:formatCode>
                <c:ptCount val="11"/>
                <c:pt idx="0">
                  <c:v>40161036524</c:v>
                </c:pt>
                <c:pt idx="1">
                  <c:v>22876922600</c:v>
                </c:pt>
                <c:pt idx="2">
                  <c:v>6322903214</c:v>
                </c:pt>
                <c:pt idx="3">
                  <c:v>3773989230</c:v>
                </c:pt>
                <c:pt idx="4">
                  <c:v>2155342077</c:v>
                </c:pt>
                <c:pt idx="5">
                  <c:v>2041732897</c:v>
                </c:pt>
                <c:pt idx="6">
                  <c:v>1182765688</c:v>
                </c:pt>
                <c:pt idx="7">
                  <c:v>720497686</c:v>
                </c:pt>
                <c:pt idx="8">
                  <c:v>630886638</c:v>
                </c:pt>
                <c:pt idx="9">
                  <c:v>259005355</c:v>
                </c:pt>
                <c:pt idx="10">
                  <c:v>28780017722.459999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37-4C0C-B744-3416B19AF4E7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 Sectoral Allocations'!$A$8:$A$18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Health </c:v>
                </c:pt>
                <c:pt idx="3">
                  <c:v>Justice</c:v>
                </c:pt>
                <c:pt idx="4">
                  <c:v>Infrastructure &amp; Housing Development</c:v>
                </c:pt>
                <c:pt idx="5">
                  <c:v>Gender &amp; Social Development; Youth &amp; Sports</c:v>
                </c:pt>
                <c:pt idx="6">
                  <c:v>Agriculture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Allocations'!$C$8:$C$18</c:f>
              <c:numCache>
                <c:formatCode>_-* #,##0_-;\-* #,##0_-;_-* "-"??_-;_-@_-</c:formatCode>
                <c:ptCount val="11"/>
                <c:pt idx="0">
                  <c:v>37802132268.13121</c:v>
                </c:pt>
                <c:pt idx="1">
                  <c:v>20905656492.879997</c:v>
                </c:pt>
                <c:pt idx="2">
                  <c:v>5980786381.8900003</c:v>
                </c:pt>
                <c:pt idx="3">
                  <c:v>2817539950.3500004</c:v>
                </c:pt>
                <c:pt idx="4">
                  <c:v>1650604128.4100001</c:v>
                </c:pt>
                <c:pt idx="5">
                  <c:v>1554476253.8200002</c:v>
                </c:pt>
                <c:pt idx="6">
                  <c:v>945181954.72000003</c:v>
                </c:pt>
                <c:pt idx="7">
                  <c:v>579875091.05999994</c:v>
                </c:pt>
                <c:pt idx="8">
                  <c:v>500436047.97000003</c:v>
                </c:pt>
                <c:pt idx="9">
                  <c:v>150070198.07999998</c:v>
                </c:pt>
                <c:pt idx="10">
                  <c:v>28746329732.449997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37-4C0C-B744-3416B19A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4266872"/>
        <c:axId val="384262168"/>
      </c:barChart>
      <c:scatterChart>
        <c:scatterStyle val="lineMarker"/>
        <c:varyColors val="0"/>
        <c:ser>
          <c:idx val="2"/>
          <c:order val="2"/>
          <c:tx>
            <c:v>Performance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09550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'6. Sectoral Allocations'!$E$8:$E$18</c:f>
              <c:numCache>
                <c:formatCode>0.0%</c:formatCode>
                <c:ptCount val="11"/>
                <c:pt idx="0">
                  <c:v>0.94126386019795272</c:v>
                </c:pt>
                <c:pt idx="1">
                  <c:v>0.91383167475856208</c:v>
                </c:pt>
                <c:pt idx="2">
                  <c:v>0.94589244520578875</c:v>
                </c:pt>
                <c:pt idx="3">
                  <c:v>0.74656809509496147</c:v>
                </c:pt>
                <c:pt idx="4">
                  <c:v>0.765820027374708</c:v>
                </c:pt>
                <c:pt idx="5">
                  <c:v>0.761351426576931</c:v>
                </c:pt>
                <c:pt idx="6">
                  <c:v>0.79912865608932004</c:v>
                </c:pt>
                <c:pt idx="7">
                  <c:v>0.80482575076583929</c:v>
                </c:pt>
                <c:pt idx="8">
                  <c:v>0.79322657642021577</c:v>
                </c:pt>
                <c:pt idx="9">
                  <c:v>0.57940963452280736</c:v>
                </c:pt>
                <c:pt idx="10">
                  <c:v>0.99882946597410494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AA-42D5-8440-F8FCCACC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67264"/>
        <c:axId val="384266480"/>
      </c:scatterChart>
      <c:catAx>
        <c:axId val="38426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2168"/>
        <c:crosses val="autoZero"/>
        <c:auto val="1"/>
        <c:lblAlgn val="ctr"/>
        <c:lblOffset val="100"/>
        <c:noMultiLvlLbl val="0"/>
      </c:catAx>
      <c:valAx>
        <c:axId val="38426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6872"/>
        <c:crosses val="autoZero"/>
        <c:crossBetween val="between"/>
        <c:dispUnits>
          <c:builtInUnit val="billions"/>
        </c:dispUnits>
      </c:valAx>
      <c:valAx>
        <c:axId val="3842664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7264"/>
        <c:crosses val="max"/>
        <c:crossBetween val="midCat"/>
      </c:valAx>
      <c:valAx>
        <c:axId val="38426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384266480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Recurrent Expenditure Performance - Top 10 Sectors / MDAs by Recurrent Expenditure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596548572692367E-2"/>
          <c:y val="0.10010330578512397"/>
          <c:w val="0.88988135312082273"/>
          <c:h val="0.862017906336088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 Sectoral Allocations'!$A$8:$A$18</c:f>
              <c:strCache>
                <c:ptCount val="11"/>
                <c:pt idx="0">
                  <c:v>Education</c:v>
                </c:pt>
                <c:pt idx="1">
                  <c:v>Finance, Budget &amp; Economic Planning </c:v>
                </c:pt>
                <c:pt idx="2">
                  <c:v>Health </c:v>
                </c:pt>
                <c:pt idx="3">
                  <c:v>Justice</c:v>
                </c:pt>
                <c:pt idx="4">
                  <c:v>Infrastructure &amp; Housing Development</c:v>
                </c:pt>
                <c:pt idx="5">
                  <c:v>Gender &amp; Social Development; Youth &amp; Sports</c:v>
                </c:pt>
                <c:pt idx="6">
                  <c:v>Agriculture</c:v>
                </c:pt>
                <c:pt idx="7">
                  <c:v>Information, Culture &amp; Tourism</c:v>
                </c:pt>
                <c:pt idx="8">
                  <c:v>Water &amp; Rural Development </c:v>
                </c:pt>
                <c:pt idx="9">
                  <c:v>Trade, Commerce &amp; Industry &amp; Human Dev.</c:v>
                </c:pt>
                <c:pt idx="10">
                  <c:v>Other MDA Expenditure</c:v>
                </c:pt>
              </c:strCache>
            </c:strRef>
          </c:cat>
          <c:val>
            <c:numRef>
              <c:f>'6. Sectoral Allocations'!$E$8:$E$18</c:f>
              <c:numCache>
                <c:formatCode>0.0%</c:formatCode>
                <c:ptCount val="11"/>
                <c:pt idx="0">
                  <c:v>0.94126386019795272</c:v>
                </c:pt>
                <c:pt idx="1">
                  <c:v>0.91383167475856208</c:v>
                </c:pt>
                <c:pt idx="2">
                  <c:v>0.94589244520578875</c:v>
                </c:pt>
                <c:pt idx="3">
                  <c:v>0.74656809509496147</c:v>
                </c:pt>
                <c:pt idx="4">
                  <c:v>0.765820027374708</c:v>
                </c:pt>
                <c:pt idx="5">
                  <c:v>0.761351426576931</c:v>
                </c:pt>
                <c:pt idx="6">
                  <c:v>0.79912865608932004</c:v>
                </c:pt>
                <c:pt idx="7">
                  <c:v>0.80482575076583929</c:v>
                </c:pt>
                <c:pt idx="8">
                  <c:v>0.79322657642021577</c:v>
                </c:pt>
                <c:pt idx="9">
                  <c:v>0.57940963452280736</c:v>
                </c:pt>
                <c:pt idx="10">
                  <c:v>0.99882946597410494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8-4CA6-AA3C-F03944345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263736"/>
        <c:axId val="384265696"/>
      </c:barChart>
      <c:catAx>
        <c:axId val="38426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5696"/>
        <c:crosses val="autoZero"/>
        <c:auto val="1"/>
        <c:lblAlgn val="ctr"/>
        <c:lblOffset val="100"/>
        <c:noMultiLvlLbl val="0"/>
      </c:catAx>
      <c:valAx>
        <c:axId val="38426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8426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1333500</xdr:colOff>
      <xdr:row>31</xdr:row>
      <xdr:rowOff>25400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77D30214-65B4-4A40-B277-58F337FCE2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9847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1333500</xdr:colOff>
      <xdr:row>31</xdr:row>
      <xdr:rowOff>25400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871DB698-7F0F-45F4-8732-D6E189453E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98474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1333500</xdr:colOff>
      <xdr:row>31</xdr:row>
      <xdr:rowOff>25400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72053DE9-9607-4811-B950-860EFBB5D3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98474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1333500</xdr:colOff>
      <xdr:row>31</xdr:row>
      <xdr:rowOff>25400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763BE64-AA36-4B31-945B-398D4C147A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98474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2118360</xdr:colOff>
      <xdr:row>30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98ED7BCF-2C70-4A28-B5BB-A718A80540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44000" cy="9700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</xdr:colOff>
      <xdr:row>41</xdr:row>
      <xdr:rowOff>57150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1333500</xdr:colOff>
      <xdr:row>43</xdr:row>
      <xdr:rowOff>25400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44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1333500</xdr:colOff>
      <xdr:row>43</xdr:row>
      <xdr:rowOff>25400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44000" cy="9702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1333500</xdr:colOff>
      <xdr:row>43</xdr:row>
      <xdr:rowOff>25400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44000" cy="9702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1333500</xdr:colOff>
      <xdr:row>43</xdr:row>
      <xdr:rowOff>25400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44000" cy="9702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2118360</xdr:colOff>
      <xdr:row>41</xdr:row>
      <xdr:rowOff>137160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3D083763-567B-44EA-BBA5-53B955BBD9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44000" cy="9700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1333500</xdr:colOff>
      <xdr:row>106</xdr:row>
      <xdr:rowOff>25400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CAFB42B5-71A4-4377-A0CC-8BD346E110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62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1333500</xdr:colOff>
      <xdr:row>106</xdr:row>
      <xdr:rowOff>25400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91417E89-279B-4D75-87D9-A20E36F83D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62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1333500</xdr:colOff>
      <xdr:row>106</xdr:row>
      <xdr:rowOff>25400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C5B95578-9D3F-4AC5-91DB-6180D7BAB8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62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1333500</xdr:colOff>
      <xdr:row>106</xdr:row>
      <xdr:rowOff>25400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DD799A19-E2B6-4210-A34D-5DE38B8A9B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9626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2118360</xdr:colOff>
      <xdr:row>104</xdr:row>
      <xdr:rowOff>137160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F520E04E-2C8F-4FD6-A765-8B741407B6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44000" cy="93421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438150</xdr:colOff>
      <xdr:row>2</xdr:row>
      <xdr:rowOff>104775</xdr:rowOff>
    </xdr:from>
    <xdr:to>
      <xdr:col>34</xdr:col>
      <xdr:colOff>377190</xdr:colOff>
      <xdr:row>22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B0BF9B4-9811-44F1-9D93-FC5EE2A49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1</xdr:row>
      <xdr:rowOff>103908</xdr:rowOff>
    </xdr:from>
    <xdr:to>
      <xdr:col>9</xdr:col>
      <xdr:colOff>504825</xdr:colOff>
      <xdr:row>20</xdr:row>
      <xdr:rowOff>160019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5FA6C96-C271-4F29-91D0-514C3F0DA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432435</xdr:colOff>
      <xdr:row>23</xdr:row>
      <xdr:rowOff>83820</xdr:rowOff>
    </xdr:from>
    <xdr:to>
      <xdr:col>34</xdr:col>
      <xdr:colOff>386715</xdr:colOff>
      <xdr:row>42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97E0C1B-D85A-4477-B19D-B2AC8C81C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22</xdr:row>
      <xdr:rowOff>112395</xdr:rowOff>
    </xdr:from>
    <xdr:to>
      <xdr:col>9</xdr:col>
      <xdr:colOff>546735</xdr:colOff>
      <xdr:row>42</xdr:row>
      <xdr:rowOff>36195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5197AB6-95BE-474D-952E-70FF34F54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167987</xdr:colOff>
      <xdr:row>65</xdr:row>
      <xdr:rowOff>27190</xdr:rowOff>
    </xdr:from>
    <xdr:to>
      <xdr:col>27</xdr:col>
      <xdr:colOff>312767</xdr:colOff>
      <xdr:row>84</xdr:row>
      <xdr:rowOff>136468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117B49E1-D10E-4A5F-A0F2-F7DB6DA60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102005</xdr:colOff>
      <xdr:row>21</xdr:row>
      <xdr:rowOff>38446</xdr:rowOff>
    </xdr:from>
    <xdr:to>
      <xdr:col>27</xdr:col>
      <xdr:colOff>71524</xdr:colOff>
      <xdr:row>60</xdr:row>
      <xdr:rowOff>160366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4DA8A58-C35F-4FAE-A6E3-5BB407C95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495300</xdr:colOff>
      <xdr:row>66</xdr:row>
      <xdr:rowOff>0</xdr:rowOff>
    </xdr:from>
    <xdr:to>
      <xdr:col>38</xdr:col>
      <xdr:colOff>7620</xdr:colOff>
      <xdr:row>86</xdr:row>
      <xdr:rowOff>15240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C16E4383-AF00-4E68-ABA3-3BC843242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26670</xdr:colOff>
      <xdr:row>63</xdr:row>
      <xdr:rowOff>127635</xdr:rowOff>
    </xdr:from>
    <xdr:to>
      <xdr:col>13</xdr:col>
      <xdr:colOff>240030</xdr:colOff>
      <xdr:row>86</xdr:row>
      <xdr:rowOff>87630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5DB4093F-528D-42F9-AC6E-91066C019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172143</xdr:colOff>
      <xdr:row>87</xdr:row>
      <xdr:rowOff>136468</xdr:rowOff>
    </xdr:from>
    <xdr:to>
      <xdr:col>27</xdr:col>
      <xdr:colOff>222019</xdr:colOff>
      <xdr:row>109</xdr:row>
      <xdr:rowOff>136468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2D50FBBB-E7B9-4FBC-85D5-E7CF361A2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586740</xdr:colOff>
      <xdr:row>91</xdr:row>
      <xdr:rowOff>15240</xdr:rowOff>
    </xdr:from>
    <xdr:to>
      <xdr:col>35</xdr:col>
      <xdr:colOff>281940</xdr:colOff>
      <xdr:row>113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C7ED2DCE-A798-4C31-B351-A30630907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87</xdr:row>
      <xdr:rowOff>5715</xdr:rowOff>
    </xdr:from>
    <xdr:to>
      <xdr:col>13</xdr:col>
      <xdr:colOff>234315</xdr:colOff>
      <xdr:row>109</xdr:row>
      <xdr:rowOff>160020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9BF63D31-504D-4E81-AFB9-69C225EB4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177685</xdr:colOff>
      <xdr:row>111</xdr:row>
      <xdr:rowOff>12816</xdr:rowOff>
    </xdr:from>
    <xdr:to>
      <xdr:col>27</xdr:col>
      <xdr:colOff>204701</xdr:colOff>
      <xdr:row>134</xdr:row>
      <xdr:rowOff>17319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1421C4DF-500A-48D8-A1ED-2C5BB04D9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579120</xdr:colOff>
      <xdr:row>115</xdr:row>
      <xdr:rowOff>152400</xdr:rowOff>
    </xdr:from>
    <xdr:to>
      <xdr:col>35</xdr:col>
      <xdr:colOff>335280</xdr:colOff>
      <xdr:row>139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DBBBA5ED-44D4-4902-86AF-BFC292BFA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7620</xdr:colOff>
      <xdr:row>110</xdr:row>
      <xdr:rowOff>72390</xdr:rowOff>
    </xdr:from>
    <xdr:to>
      <xdr:col>13</xdr:col>
      <xdr:colOff>259080</xdr:colOff>
      <xdr:row>133</xdr:row>
      <xdr:rowOff>47625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76D37DF7-070E-4FFC-86D2-7A3FE8962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188422</xdr:colOff>
      <xdr:row>135</xdr:row>
      <xdr:rowOff>127808</xdr:rowOff>
    </xdr:from>
    <xdr:to>
      <xdr:col>27</xdr:col>
      <xdr:colOff>253538</xdr:colOff>
      <xdr:row>158</xdr:row>
      <xdr:rowOff>108065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EE143D6F-5531-48CD-93A6-83861E19D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142</xdr:row>
      <xdr:rowOff>15240</xdr:rowOff>
    </xdr:from>
    <xdr:to>
      <xdr:col>35</xdr:col>
      <xdr:colOff>304800</xdr:colOff>
      <xdr:row>165</xdr:row>
      <xdr:rowOff>30480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C826CF9-0990-4FCC-A794-43701BF44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549275</xdr:colOff>
      <xdr:row>134</xdr:row>
      <xdr:rowOff>57149</xdr:rowOff>
    </xdr:from>
    <xdr:to>
      <xdr:col>8</xdr:col>
      <xdr:colOff>244475</xdr:colOff>
      <xdr:row>167</xdr:row>
      <xdr:rowOff>25976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xmlns="" id="{8497F727-26D7-460C-96B8-562A102EB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363683</xdr:colOff>
      <xdr:row>134</xdr:row>
      <xdr:rowOff>69273</xdr:rowOff>
    </xdr:from>
    <xdr:to>
      <xdr:col>16</xdr:col>
      <xdr:colOff>58883</xdr:colOff>
      <xdr:row>167</xdr:row>
      <xdr:rowOff>38100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xmlns="" id="{A59D6F1D-23F3-482B-A025-14DC54767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572365</xdr:colOff>
      <xdr:row>43</xdr:row>
      <xdr:rowOff>153267</xdr:rowOff>
    </xdr:from>
    <xdr:to>
      <xdr:col>8</xdr:col>
      <xdr:colOff>295274</xdr:colOff>
      <xdr:row>60</xdr:row>
      <xdr:rowOff>99581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xmlns="" id="{9079990B-9C98-46EC-B216-5F62B793A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415636</xdr:colOff>
      <xdr:row>43</xdr:row>
      <xdr:rowOff>112569</xdr:rowOff>
    </xdr:from>
    <xdr:to>
      <xdr:col>16</xdr:col>
      <xdr:colOff>138545</xdr:colOff>
      <xdr:row>60</xdr:row>
      <xdr:rowOff>58882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xmlns="" id="{7B105668-DACB-493E-9078-31EFB9FC5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83127</xdr:colOff>
      <xdr:row>1</xdr:row>
      <xdr:rowOff>109103</xdr:rowOff>
    </xdr:from>
    <xdr:to>
      <xdr:col>9</xdr:col>
      <xdr:colOff>553315</xdr:colOff>
      <xdr:row>21</xdr:row>
      <xdr:rowOff>692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xmlns="" id="{C5FA6C96-C271-4F29-91D0-514C3F0DA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showGridLines="0" topLeftCell="A7" zoomScale="148" zoomScaleNormal="148" workbookViewId="0">
      <selection activeCell="A8" sqref="A8"/>
    </sheetView>
  </sheetViews>
  <sheetFormatPr defaultColWidth="8.7109375" defaultRowHeight="12.75"/>
  <cols>
    <col min="1" max="1" width="50.7109375" customWidth="1"/>
    <col min="2" max="5" width="24.7109375" customWidth="1"/>
    <col min="6" max="6" width="18.7109375" customWidth="1"/>
    <col min="7" max="1027" width="14.42578125" customWidth="1"/>
  </cols>
  <sheetData>
    <row r="1" spans="1:7" ht="15.75" customHeight="1">
      <c r="A1" s="1" t="s">
        <v>97</v>
      </c>
      <c r="B1" s="75" t="s">
        <v>176</v>
      </c>
    </row>
    <row r="2" spans="1:7" ht="15.75" customHeight="1">
      <c r="A2" s="1" t="s">
        <v>98</v>
      </c>
      <c r="B2" s="76">
        <v>2020</v>
      </c>
    </row>
    <row r="3" spans="1:7" ht="15.75" customHeight="1">
      <c r="A3" s="1" t="s">
        <v>99</v>
      </c>
      <c r="B3" s="75" t="s">
        <v>264</v>
      </c>
    </row>
    <row r="4" spans="1:7" ht="15.75" customHeight="1">
      <c r="A4" s="28"/>
    </row>
    <row r="5" spans="1:7" ht="15.75" customHeight="1">
      <c r="A5" s="2" t="s">
        <v>17</v>
      </c>
    </row>
    <row r="6" spans="1:7" ht="15.75" customHeight="1">
      <c r="A6" s="2" t="str">
        <f>$B$2&amp;" Revenue Composition Performance"</f>
        <v>2020 Revenue Composition Performance</v>
      </c>
    </row>
    <row r="7" spans="1:7" ht="30" customHeight="1">
      <c r="A7" s="23" t="str">
        <f>$B$2&amp;" Aggregate Revenue Composition"</f>
        <v>2020 Aggregate Revenue Composition</v>
      </c>
      <c r="B7" s="23" t="str">
        <f>$B$2&amp;" Original Budget"</f>
        <v>2020 Original Budget</v>
      </c>
      <c r="C7" s="23" t="str">
        <f>$B$2&amp;" Final Budget"</f>
        <v>2020 Final Budget</v>
      </c>
      <c r="D7" s="23" t="str">
        <f>$B$2&amp;" Actual Amount"</f>
        <v>2020 Actual Amount</v>
      </c>
      <c r="E7" s="23" t="s">
        <v>143</v>
      </c>
      <c r="F7" s="24" t="s">
        <v>132</v>
      </c>
    </row>
    <row r="8" spans="1:7" ht="18" customHeight="1">
      <c r="A8" s="1" t="s">
        <v>129</v>
      </c>
      <c r="B8" s="106">
        <v>0</v>
      </c>
      <c r="C8" s="106">
        <v>0</v>
      </c>
      <c r="D8" s="106">
        <v>0</v>
      </c>
      <c r="E8" s="70">
        <f>+D8-C8</f>
        <v>0</v>
      </c>
      <c r="F8" s="25" t="str">
        <f t="shared" ref="F8:F14" si="0">IFERROR(D8/C8, "")</f>
        <v/>
      </c>
      <c r="G8" s="11"/>
    </row>
    <row r="9" spans="1:7" ht="18" customHeight="1">
      <c r="A9" s="1" t="s">
        <v>90</v>
      </c>
      <c r="B9" s="106">
        <v>70115397819.970001</v>
      </c>
      <c r="C9" s="106">
        <v>57271582762.459999</v>
      </c>
      <c r="D9" s="106">
        <v>61258731908.260002</v>
      </c>
      <c r="E9" s="70">
        <f t="shared" ref="E9:E13" si="1">+D9-C9</f>
        <v>3987149145.8000031</v>
      </c>
      <c r="F9" s="25">
        <f t="shared" si="0"/>
        <v>1.0696182810650987</v>
      </c>
      <c r="G9" s="11"/>
    </row>
    <row r="10" spans="1:7" ht="18" customHeight="1">
      <c r="A10" s="1" t="s">
        <v>18</v>
      </c>
      <c r="B10" s="106">
        <v>62671534469</v>
      </c>
      <c r="C10" s="106">
        <v>49578207750</v>
      </c>
      <c r="D10" s="106">
        <v>38042733036.470001</v>
      </c>
      <c r="E10" s="70">
        <f t="shared" si="1"/>
        <v>-11535474713.529999</v>
      </c>
      <c r="F10" s="25">
        <f t="shared" si="0"/>
        <v>0.76732771842624747</v>
      </c>
    </row>
    <row r="11" spans="1:7" ht="18" customHeight="1">
      <c r="A11" s="1" t="s">
        <v>95</v>
      </c>
      <c r="B11" s="106">
        <v>300000000</v>
      </c>
      <c r="C11" s="106">
        <v>3100000000</v>
      </c>
      <c r="D11" s="106">
        <v>3648946285.1999998</v>
      </c>
      <c r="E11" s="70">
        <f t="shared" si="1"/>
        <v>548946285.19999981</v>
      </c>
      <c r="F11" s="25">
        <f t="shared" si="0"/>
        <v>1.1770794468387096</v>
      </c>
    </row>
    <row r="12" spans="1:7" ht="18" customHeight="1">
      <c r="A12" s="1" t="s">
        <v>93</v>
      </c>
      <c r="B12" s="106">
        <v>51705794375</v>
      </c>
      <c r="C12" s="106">
        <v>32812356390</v>
      </c>
      <c r="D12" s="106">
        <v>11626693160</v>
      </c>
      <c r="E12" s="70">
        <f t="shared" si="1"/>
        <v>-21185663230</v>
      </c>
      <c r="F12" s="25">
        <f t="shared" si="0"/>
        <v>0.35433886618223459</v>
      </c>
    </row>
    <row r="13" spans="1:7" ht="18" customHeight="1">
      <c r="A13" s="1" t="s">
        <v>96</v>
      </c>
      <c r="B13" s="106">
        <v>28995306339</v>
      </c>
      <c r="C13" s="106">
        <v>31325306339</v>
      </c>
      <c r="D13" s="106">
        <v>754749862.78999996</v>
      </c>
      <c r="E13" s="70">
        <f t="shared" si="1"/>
        <v>-30570556476.209999</v>
      </c>
      <c r="F13" s="25">
        <f t="shared" si="0"/>
        <v>2.4093933978558944E-2</v>
      </c>
    </row>
    <row r="14" spans="1:7" ht="18" customHeight="1">
      <c r="A14" s="2" t="s">
        <v>91</v>
      </c>
      <c r="B14" s="48">
        <f>SUM(B8:B13)</f>
        <v>213788033002.97</v>
      </c>
      <c r="C14" s="48">
        <f>SUM(C8:C13)</f>
        <v>174087453241.45999</v>
      </c>
      <c r="D14" s="48">
        <f>SUM(D8:D13)</f>
        <v>115331854252.72</v>
      </c>
      <c r="E14" s="48">
        <f>SUM(E8:E13)</f>
        <v>-58755598988.73999</v>
      </c>
      <c r="F14" s="26">
        <f t="shared" si="0"/>
        <v>0.66249377600322668</v>
      </c>
    </row>
    <row r="15" spans="1:7" ht="18" customHeight="1">
      <c r="A15" s="2" t="str">
        <f>$B$2&amp;" Expenditure Performance by Economic Type"</f>
        <v>2020 Expenditure Performance by Economic Type</v>
      </c>
    </row>
    <row r="16" spans="1:7" ht="30" customHeight="1">
      <c r="A16" s="23" t="str">
        <f>$B$2&amp;" Aggregate Expenditure Composition"</f>
        <v>2020 Aggregate Expenditure Composition</v>
      </c>
      <c r="B16" s="23" t="str">
        <f>$B$2&amp;" Original Budget"</f>
        <v>2020 Original Budget</v>
      </c>
      <c r="C16" s="23" t="str">
        <f>$B$2&amp;" Final Budget"</f>
        <v>2020 Final Budget</v>
      </c>
      <c r="D16" s="23" t="str">
        <f>$B$2&amp;" Actual Amount"</f>
        <v>2020 Actual Amount</v>
      </c>
      <c r="E16" s="23" t="s">
        <v>143</v>
      </c>
      <c r="F16" s="24" t="s">
        <v>132</v>
      </c>
    </row>
    <row r="17" spans="1:6" ht="18" customHeight="1">
      <c r="A17" s="1" t="s">
        <v>103</v>
      </c>
      <c r="B17" s="106">
        <v>79311545779</v>
      </c>
      <c r="C17" s="106">
        <v>90936180949.459991</v>
      </c>
      <c r="D17" s="106">
        <v>87418856966.770004</v>
      </c>
      <c r="E17" s="70">
        <f>+C17-D17</f>
        <v>3517323982.6899872</v>
      </c>
      <c r="F17" s="25">
        <f>IFERROR(D17/C17, "")</f>
        <v>0.96132096217406771</v>
      </c>
    </row>
    <row r="18" spans="1:6" ht="18" customHeight="1">
      <c r="A18" s="1" t="s">
        <v>92</v>
      </c>
      <c r="B18" s="106">
        <v>31116310140</v>
      </c>
      <c r="C18" s="106">
        <f>+'5. Fiscal Summary'!E28+'5. Fiscal Summary'!E29+'5. Fiscal Summary'!E30+'5. Fiscal Summary'!E31</f>
        <v>28548918682</v>
      </c>
      <c r="D18" s="106">
        <v>14214231532.99</v>
      </c>
      <c r="E18" s="70">
        <f>+C18-D18</f>
        <v>14334687149.01</v>
      </c>
      <c r="F18" s="25">
        <f>IFERROR(D18/C18, "")</f>
        <v>0.49789036465160502</v>
      </c>
    </row>
    <row r="19" spans="1:6" ht="18" customHeight="1">
      <c r="A19" s="1" t="s">
        <v>94</v>
      </c>
      <c r="B19" s="106">
        <v>103360177083.97</v>
      </c>
      <c r="C19" s="106">
        <f>+'5. Fiscal Summary'!E32</f>
        <v>65182353610</v>
      </c>
      <c r="D19" s="106">
        <v>31278902357.099998</v>
      </c>
      <c r="E19" s="70">
        <f>+C19-D19</f>
        <v>33903451252.900002</v>
      </c>
      <c r="F19" s="25">
        <f>IFERROR(D19/C19, "")</f>
        <v>0.47986764246422242</v>
      </c>
    </row>
    <row r="20" spans="1:6" ht="18" customHeight="1">
      <c r="A20" s="2" t="s">
        <v>12</v>
      </c>
      <c r="B20" s="48">
        <f>SUM(B17:B19)</f>
        <v>213788033002.97</v>
      </c>
      <c r="C20" s="48">
        <f>SUM(C17:C19)</f>
        <v>184667453241.45999</v>
      </c>
      <c r="D20" s="48">
        <f>SUM(D17:D19)</f>
        <v>132911990856.86002</v>
      </c>
      <c r="E20" s="48">
        <f>SUM(E17:E19)</f>
        <v>51755462384.599991</v>
      </c>
      <c r="F20" s="26">
        <f>IFERROR(D20/C20, "")</f>
        <v>0.71973695702118301</v>
      </c>
    </row>
    <row r="21" spans="1:6" ht="31.5" customHeight="1">
      <c r="A21" s="111" t="s">
        <v>144</v>
      </c>
      <c r="B21" s="111"/>
      <c r="C21" s="111"/>
      <c r="D21" s="111"/>
      <c r="E21" s="111"/>
      <c r="F21" s="111"/>
    </row>
    <row r="22" spans="1:6" ht="18" customHeight="1">
      <c r="A22" s="100"/>
      <c r="B22" s="100"/>
      <c r="C22" s="100"/>
      <c r="D22" s="100"/>
      <c r="E22" s="100"/>
      <c r="F22" s="100"/>
    </row>
    <row r="23" spans="1:6" ht="18" customHeight="1">
      <c r="A23" s="100"/>
      <c r="B23" s="100"/>
      <c r="C23" s="100"/>
      <c r="D23" s="100"/>
      <c r="E23" s="100"/>
      <c r="F23" s="100"/>
    </row>
    <row r="24" spans="1:6" ht="18" customHeight="1">
      <c r="A24" s="100"/>
      <c r="B24" s="100"/>
      <c r="C24" s="100"/>
      <c r="D24" s="100"/>
      <c r="E24" s="100"/>
      <c r="F24" s="100"/>
    </row>
    <row r="25" spans="1:6" ht="18" customHeight="1"/>
    <row r="26" spans="1:6" ht="15.75" customHeight="1">
      <c r="A26" s="16" t="s">
        <v>0</v>
      </c>
    </row>
    <row r="27" spans="1:6" ht="15.75" customHeight="1">
      <c r="A27" s="1" t="s">
        <v>1</v>
      </c>
    </row>
    <row r="28" spans="1:6" ht="15.75" customHeight="1">
      <c r="A28" s="18" t="s">
        <v>88</v>
      </c>
    </row>
    <row r="29" spans="1:6" ht="15.75" customHeight="1">
      <c r="A29" s="19" t="s">
        <v>89</v>
      </c>
    </row>
    <row r="30" spans="1:6" ht="15.75" customHeight="1">
      <c r="A30" s="20" t="s">
        <v>2</v>
      </c>
    </row>
    <row r="31" spans="1:6" ht="15.75" customHeight="1">
      <c r="A31" s="4" t="s">
        <v>3</v>
      </c>
    </row>
    <row r="32" spans="1:6" ht="15.75" customHeight="1"/>
    <row r="33" spans="1:2" ht="15.75" customHeight="1"/>
    <row r="34" spans="1:2" ht="15.75" customHeight="1"/>
    <row r="35" spans="1:2" ht="15.75" customHeight="1"/>
    <row r="36" spans="1:2" ht="15.75" customHeight="1"/>
    <row r="37" spans="1:2" ht="15.75" customHeight="1"/>
    <row r="38" spans="1:2" ht="15.75" customHeight="1"/>
    <row r="39" spans="1:2" ht="15.75" customHeight="1"/>
    <row r="40" spans="1:2" ht="15.75" customHeight="1"/>
    <row r="41" spans="1:2" ht="15.75" hidden="1" customHeight="1">
      <c r="A41" t="s">
        <v>147</v>
      </c>
      <c r="B41">
        <v>2018</v>
      </c>
    </row>
    <row r="42" spans="1:2" ht="15.75" hidden="1" customHeight="1">
      <c r="A42" t="s">
        <v>148</v>
      </c>
      <c r="B42">
        <v>2019</v>
      </c>
    </row>
    <row r="43" spans="1:2" ht="15.75" hidden="1" customHeight="1">
      <c r="A43" t="s">
        <v>149</v>
      </c>
      <c r="B43">
        <v>2020</v>
      </c>
    </row>
    <row r="44" spans="1:2" ht="15.75" hidden="1" customHeight="1">
      <c r="A44" t="s">
        <v>150</v>
      </c>
      <c r="B44">
        <v>2021</v>
      </c>
    </row>
    <row r="45" spans="1:2" ht="15.75" hidden="1" customHeight="1">
      <c r="A45" t="s">
        <v>151</v>
      </c>
      <c r="B45">
        <v>2022</v>
      </c>
    </row>
    <row r="46" spans="1:2" ht="15.75" hidden="1" customHeight="1">
      <c r="A46" t="s">
        <v>152</v>
      </c>
      <c r="B46">
        <v>2023</v>
      </c>
    </row>
    <row r="47" spans="1:2" ht="15.75" hidden="1" customHeight="1">
      <c r="A47" t="s">
        <v>153</v>
      </c>
      <c r="B47">
        <v>2024</v>
      </c>
    </row>
    <row r="48" spans="1:2" ht="15.75" hidden="1" customHeight="1">
      <c r="A48" t="s">
        <v>154</v>
      </c>
      <c r="B48">
        <v>2025</v>
      </c>
    </row>
    <row r="49" spans="1:2" ht="15.75" hidden="1" customHeight="1">
      <c r="A49" t="s">
        <v>155</v>
      </c>
      <c r="B49">
        <v>2026</v>
      </c>
    </row>
    <row r="50" spans="1:2" ht="15.75" hidden="1" customHeight="1">
      <c r="A50" t="s">
        <v>156</v>
      </c>
      <c r="B50">
        <v>2027</v>
      </c>
    </row>
    <row r="51" spans="1:2" ht="15.75" hidden="1" customHeight="1">
      <c r="A51" t="s">
        <v>157</v>
      </c>
      <c r="B51">
        <v>2028</v>
      </c>
    </row>
    <row r="52" spans="1:2" ht="15.75" hidden="1" customHeight="1">
      <c r="A52" t="s">
        <v>158</v>
      </c>
      <c r="B52">
        <v>2029</v>
      </c>
    </row>
    <row r="53" spans="1:2" ht="15.75" hidden="1" customHeight="1">
      <c r="A53" t="s">
        <v>159</v>
      </c>
      <c r="B53">
        <v>2030</v>
      </c>
    </row>
    <row r="54" spans="1:2" ht="15.75" hidden="1" customHeight="1">
      <c r="A54" t="s">
        <v>160</v>
      </c>
      <c r="B54">
        <v>2031</v>
      </c>
    </row>
    <row r="55" spans="1:2" ht="15.75" hidden="1" customHeight="1">
      <c r="A55" t="s">
        <v>161</v>
      </c>
      <c r="B55">
        <v>2032</v>
      </c>
    </row>
    <row r="56" spans="1:2" ht="15.75" hidden="1" customHeight="1">
      <c r="A56" t="s">
        <v>162</v>
      </c>
      <c r="B56">
        <v>2033</v>
      </c>
    </row>
    <row r="57" spans="1:2" ht="15.75" hidden="1" customHeight="1">
      <c r="A57" t="s">
        <v>163</v>
      </c>
      <c r="B57">
        <v>2034</v>
      </c>
    </row>
    <row r="58" spans="1:2" ht="15.75" hidden="1" customHeight="1">
      <c r="A58" t="s">
        <v>164</v>
      </c>
      <c r="B58">
        <v>2035</v>
      </c>
    </row>
    <row r="59" spans="1:2" ht="15.75" hidden="1" customHeight="1">
      <c r="A59" t="s">
        <v>165</v>
      </c>
      <c r="B59">
        <v>2036</v>
      </c>
    </row>
    <row r="60" spans="1:2" ht="15.75" hidden="1" customHeight="1">
      <c r="A60" t="s">
        <v>166</v>
      </c>
      <c r="B60">
        <v>2037</v>
      </c>
    </row>
    <row r="61" spans="1:2" ht="15.75" hidden="1" customHeight="1">
      <c r="A61" t="s">
        <v>167</v>
      </c>
      <c r="B61">
        <v>2038</v>
      </c>
    </row>
    <row r="62" spans="1:2" ht="15.75" hidden="1" customHeight="1">
      <c r="A62" t="s">
        <v>168</v>
      </c>
      <c r="B62">
        <v>2039</v>
      </c>
    </row>
    <row r="63" spans="1:2" ht="15.75" hidden="1" customHeight="1">
      <c r="A63" t="s">
        <v>169</v>
      </c>
      <c r="B63">
        <v>2040</v>
      </c>
    </row>
    <row r="64" spans="1:2" ht="15.75" hidden="1" customHeight="1">
      <c r="A64" t="s">
        <v>170</v>
      </c>
    </row>
    <row r="65" spans="1:1" ht="15.75" hidden="1" customHeight="1">
      <c r="A65" t="s">
        <v>171</v>
      </c>
    </row>
    <row r="66" spans="1:1" ht="15.75" hidden="1" customHeight="1">
      <c r="A66" t="s">
        <v>172</v>
      </c>
    </row>
    <row r="67" spans="1:1" ht="15.75" hidden="1" customHeight="1">
      <c r="A67" t="s">
        <v>173</v>
      </c>
    </row>
    <row r="68" spans="1:1" ht="15.75" hidden="1" customHeight="1">
      <c r="A68" t="s">
        <v>174</v>
      </c>
    </row>
    <row r="69" spans="1:1" ht="15.75" hidden="1" customHeight="1">
      <c r="A69" t="s">
        <v>175</v>
      </c>
    </row>
    <row r="70" spans="1:1" ht="15.75" hidden="1" customHeight="1">
      <c r="A70" t="s">
        <v>176</v>
      </c>
    </row>
    <row r="71" spans="1:1" ht="15.75" hidden="1" customHeight="1">
      <c r="A71" t="s">
        <v>177</v>
      </c>
    </row>
    <row r="72" spans="1:1" ht="15.75" hidden="1" customHeight="1">
      <c r="A72" t="s">
        <v>178</v>
      </c>
    </row>
    <row r="73" spans="1:1" ht="15.75" hidden="1" customHeight="1">
      <c r="A73" t="s">
        <v>179</v>
      </c>
    </row>
    <row r="74" spans="1:1" ht="15.75" hidden="1" customHeight="1">
      <c r="A74" t="s">
        <v>180</v>
      </c>
    </row>
    <row r="75" spans="1:1" ht="15.75" hidden="1" customHeight="1">
      <c r="A75" t="s">
        <v>181</v>
      </c>
    </row>
    <row r="76" spans="1:1" ht="15.75" hidden="1" customHeight="1">
      <c r="A76" t="s">
        <v>182</v>
      </c>
    </row>
    <row r="77" spans="1:1" ht="15.75" hidden="1" customHeight="1">
      <c r="A77" t="s">
        <v>126</v>
      </c>
    </row>
    <row r="78" spans="1:1" ht="15.75" customHeight="1"/>
    <row r="79" spans="1:1" ht="15.75" customHeight="1"/>
    <row r="80" spans="1: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sheetProtection sheet="1" objects="1" scenarios="1" formatColumns="0" formatRows="0"/>
  <mergeCells count="1">
    <mergeCell ref="A21:F21"/>
  </mergeCells>
  <dataValidations count="2">
    <dataValidation type="list" allowBlank="1" showInputMessage="1" showErrorMessage="1" sqref="B1">
      <formula1>$A$41:$A$77</formula1>
    </dataValidation>
    <dataValidation type="list" allowBlank="1" showInputMessage="1" showErrorMessage="1" sqref="B2">
      <formula1>$B$41:$B$63</formula1>
    </dataValidation>
  </dataValidations>
  <printOptions horizontalCentered="1"/>
  <pageMargins left="0.70866141732283472" right="0.31496062992125984" top="0.35433070866141736" bottom="0.35433070866141736" header="0.51181102362204722" footer="0.51181102362204722"/>
  <pageSetup paperSize="5" scale="80" firstPageNumber="0" orientation="landscape" horizontalDpi="300" verticalDpi="300" r:id="rId1"/>
  <ignoredErrors>
    <ignoredError sqref="C19 C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showGridLines="0" topLeftCell="B37" zoomScale="124" zoomScaleNormal="124" workbookViewId="0">
      <selection activeCell="A37" sqref="A37:F52"/>
    </sheetView>
  </sheetViews>
  <sheetFormatPr defaultColWidth="8.7109375" defaultRowHeight="12.75"/>
  <cols>
    <col min="1" max="1" width="50.7109375" customWidth="1"/>
    <col min="2" max="5" width="24.7109375" style="49" customWidth="1"/>
    <col min="6" max="6" width="18.7109375" style="54" customWidth="1"/>
    <col min="7" max="1027" width="14.42578125" customWidth="1"/>
  </cols>
  <sheetData>
    <row r="1" spans="1:6" ht="15.75" customHeight="1">
      <c r="A1" s="3" t="str">
        <f>'1. Budget Outturns'!A1</f>
        <v>State</v>
      </c>
      <c r="B1" s="78" t="str">
        <f>+'1. Budget Outturns'!B1</f>
        <v>Oyo</v>
      </c>
      <c r="C1" s="54"/>
      <c r="D1" s="54"/>
      <c r="E1" s="54"/>
    </row>
    <row r="2" spans="1:6" ht="15.75" customHeight="1">
      <c r="A2" s="3" t="str">
        <f>'1. Budget Outturns'!A2</f>
        <v>Year</v>
      </c>
      <c r="B2" s="79">
        <v>2020</v>
      </c>
      <c r="C2" s="54"/>
      <c r="D2" s="54"/>
      <c r="E2" s="54"/>
    </row>
    <row r="3" spans="1:6" ht="15.75" customHeight="1">
      <c r="A3" s="3" t="str">
        <f>'1. Budget Outturns'!A3</f>
        <v>Budget Title</v>
      </c>
      <c r="B3" s="78" t="str">
        <f>+'1. Budget Outturns'!B3</f>
        <v>THE PEOPLE'S BUDGET</v>
      </c>
      <c r="C3" s="54"/>
      <c r="D3" s="54"/>
      <c r="E3" s="54"/>
    </row>
    <row r="4" spans="1:6" ht="15.75" customHeight="1">
      <c r="B4"/>
      <c r="C4"/>
      <c r="D4"/>
      <c r="E4"/>
      <c r="F4"/>
    </row>
    <row r="5" spans="1:6" ht="15.75" customHeight="1">
      <c r="A5" s="2" t="s">
        <v>120</v>
      </c>
    </row>
    <row r="6" spans="1:6" ht="15.75" customHeight="1">
      <c r="A6" s="2" t="s">
        <v>121</v>
      </c>
    </row>
    <row r="7" spans="1:6" ht="30" customHeight="1">
      <c r="A7" s="34" t="s">
        <v>100</v>
      </c>
      <c r="B7" s="50" t="str">
        <f>$B$2&amp;" Original Budget"</f>
        <v>2020 Original Budget</v>
      </c>
      <c r="C7" s="50" t="str">
        <f>$B$2&amp;" Final Budget"</f>
        <v>2020 Final Budget</v>
      </c>
      <c r="D7" s="50" t="str">
        <f>$B$2&amp;" Actual Amount"</f>
        <v>2020 Actual Amount</v>
      </c>
      <c r="E7" s="50" t="s">
        <v>143</v>
      </c>
      <c r="F7" s="55" t="s">
        <v>132</v>
      </c>
    </row>
    <row r="8" spans="1:6" ht="18" customHeight="1">
      <c r="A8" s="30" t="s">
        <v>19</v>
      </c>
      <c r="B8" s="51">
        <f>+B9+B14</f>
        <v>35347702690.790001</v>
      </c>
      <c r="C8" s="51">
        <f>+C9+C14</f>
        <v>33621623759.459999</v>
      </c>
      <c r="D8" s="51">
        <f>+D9+D14</f>
        <v>30534173281.09</v>
      </c>
      <c r="E8" s="53">
        <f>+D8-C8</f>
        <v>-3087450478.3699989</v>
      </c>
      <c r="F8" s="25">
        <f t="shared" ref="F8:F34" si="0">IFERROR(D8/C8,"")</f>
        <v>0.90817069096785386</v>
      </c>
    </row>
    <row r="9" spans="1:6" ht="18" customHeight="1">
      <c r="A9" s="31" t="s">
        <v>104</v>
      </c>
      <c r="B9" s="51">
        <f>SUM(B10:B13)</f>
        <v>31360506555.919998</v>
      </c>
      <c r="C9" s="51">
        <f>SUM(C10:C13)</f>
        <v>29299980375</v>
      </c>
      <c r="D9" s="51">
        <f>SUM(D10:D13)</f>
        <v>27376058419</v>
      </c>
      <c r="E9" s="53">
        <f t="shared" ref="E9:E33" si="1">+D9-C9</f>
        <v>-1923921956</v>
      </c>
      <c r="F9" s="25">
        <f t="shared" si="0"/>
        <v>0.93433709062680559</v>
      </c>
    </row>
    <row r="10" spans="1:6" ht="18" customHeight="1">
      <c r="A10" s="32" t="s">
        <v>20</v>
      </c>
      <c r="B10" s="77">
        <v>23072137330.549999</v>
      </c>
      <c r="C10" s="77">
        <v>24811296058</v>
      </c>
      <c r="D10" s="81">
        <v>26454440587</v>
      </c>
      <c r="E10" s="53">
        <f t="shared" si="1"/>
        <v>1643144529</v>
      </c>
      <c r="F10" s="25">
        <f t="shared" si="0"/>
        <v>1.0662256629060776</v>
      </c>
    </row>
    <row r="11" spans="1:6" ht="18" customHeight="1">
      <c r="A11" s="32" t="s">
        <v>21</v>
      </c>
      <c r="B11" s="77">
        <v>6921641199.1400003</v>
      </c>
      <c r="C11" s="77">
        <v>4488684317</v>
      </c>
      <c r="D11" s="81">
        <v>921617832</v>
      </c>
      <c r="E11" s="53">
        <f t="shared" si="1"/>
        <v>-3567066485</v>
      </c>
      <c r="F11" s="25">
        <f t="shared" si="0"/>
        <v>0.20532026021735492</v>
      </c>
    </row>
    <row r="12" spans="1:6" ht="18" customHeight="1">
      <c r="A12" s="32" t="s">
        <v>22</v>
      </c>
      <c r="B12" s="77"/>
      <c r="C12" s="77"/>
      <c r="D12" s="81"/>
      <c r="E12" s="53">
        <f t="shared" si="1"/>
        <v>0</v>
      </c>
      <c r="F12" s="25" t="str">
        <f t="shared" si="0"/>
        <v/>
      </c>
    </row>
    <row r="13" spans="1:6" ht="18" customHeight="1">
      <c r="A13" s="32" t="s">
        <v>23</v>
      </c>
      <c r="B13" s="77">
        <v>1366728026.23</v>
      </c>
      <c r="C13" s="77"/>
      <c r="D13" s="81"/>
      <c r="E13" s="53">
        <f t="shared" si="1"/>
        <v>0</v>
      </c>
      <c r="F13" s="25" t="str">
        <f t="shared" si="0"/>
        <v/>
      </c>
    </row>
    <row r="14" spans="1:6" ht="18" customHeight="1">
      <c r="A14" s="31" t="s">
        <v>105</v>
      </c>
      <c r="B14" s="51">
        <f>SUM(B15:B20)</f>
        <v>3987196134.8699999</v>
      </c>
      <c r="C14" s="51">
        <f>SUM(C15:C20)</f>
        <v>4321643384.46</v>
      </c>
      <c r="D14" s="51">
        <f>SUM(D15:D20)</f>
        <v>3158114862.0900002</v>
      </c>
      <c r="E14" s="53">
        <f t="shared" si="1"/>
        <v>-1163528522.3699999</v>
      </c>
      <c r="F14" s="25">
        <f t="shared" si="0"/>
        <v>0.7307671136045425</v>
      </c>
    </row>
    <row r="15" spans="1:6" ht="18" customHeight="1">
      <c r="A15" s="32" t="s">
        <v>24</v>
      </c>
      <c r="B15" s="77"/>
      <c r="C15" s="77">
        <v>0</v>
      </c>
      <c r="D15" s="81">
        <v>0</v>
      </c>
      <c r="E15" s="53">
        <f t="shared" si="1"/>
        <v>0</v>
      </c>
      <c r="F15" s="25" t="str">
        <f t="shared" si="0"/>
        <v/>
      </c>
    </row>
    <row r="16" spans="1:6" ht="18" customHeight="1">
      <c r="A16" s="32" t="s">
        <v>25</v>
      </c>
      <c r="B16" s="77"/>
      <c r="C16" s="77">
        <v>166926753</v>
      </c>
      <c r="D16" s="81">
        <v>181834841</v>
      </c>
      <c r="E16" s="53">
        <f t="shared" si="1"/>
        <v>14908088</v>
      </c>
      <c r="F16" s="25">
        <f t="shared" si="0"/>
        <v>1.0893091594491149</v>
      </c>
    </row>
    <row r="17" spans="1:6" ht="18" customHeight="1">
      <c r="A17" s="32" t="s">
        <v>26</v>
      </c>
      <c r="B17" s="77"/>
      <c r="C17" s="77"/>
      <c r="D17" s="81">
        <v>0</v>
      </c>
      <c r="E17" s="53">
        <f t="shared" si="1"/>
        <v>0</v>
      </c>
      <c r="F17" s="25" t="str">
        <f t="shared" si="0"/>
        <v/>
      </c>
    </row>
    <row r="18" spans="1:6" ht="18" customHeight="1">
      <c r="A18" s="32" t="s">
        <v>27</v>
      </c>
      <c r="B18" s="77">
        <v>141839913.13999999</v>
      </c>
      <c r="C18" s="77">
        <v>91983183.670000002</v>
      </c>
      <c r="D18" s="81">
        <v>111144073.84999999</v>
      </c>
      <c r="E18" s="53">
        <f t="shared" si="1"/>
        <v>19160890.179999992</v>
      </c>
      <c r="F18" s="25">
        <f t="shared" si="0"/>
        <v>1.2083086213752052</v>
      </c>
    </row>
    <row r="19" spans="1:6" ht="18" customHeight="1">
      <c r="A19" s="32" t="s">
        <v>28</v>
      </c>
      <c r="B19" s="77">
        <v>3845356221.73</v>
      </c>
      <c r="C19" s="77">
        <v>2493713509.79</v>
      </c>
      <c r="D19" s="81">
        <v>2115061400.24</v>
      </c>
      <c r="E19" s="53">
        <f t="shared" si="1"/>
        <v>-378652109.54999995</v>
      </c>
      <c r="F19" s="25">
        <f t="shared" si="0"/>
        <v>0.84815733320469244</v>
      </c>
    </row>
    <row r="20" spans="1:6" ht="18" customHeight="1">
      <c r="A20" s="32" t="s">
        <v>29</v>
      </c>
      <c r="B20" s="77"/>
      <c r="C20" s="77">
        <v>1569019938</v>
      </c>
      <c r="D20" s="81">
        <v>750074547</v>
      </c>
      <c r="E20" s="53">
        <f t="shared" si="1"/>
        <v>-818945391</v>
      </c>
      <c r="F20" s="25">
        <f t="shared" si="0"/>
        <v>0.47805290986684706</v>
      </c>
    </row>
    <row r="21" spans="1:6" ht="18" customHeight="1">
      <c r="A21" s="30" t="s">
        <v>106</v>
      </c>
      <c r="B21" s="51">
        <f>SUM(B22:B33)</f>
        <v>20823315180.689999</v>
      </c>
      <c r="C21" s="51">
        <f>SUM(C22:C33)</f>
        <v>15956583988</v>
      </c>
      <c r="D21" s="51">
        <f>SUM(D22:D33)</f>
        <v>7508559748.0200005</v>
      </c>
      <c r="E21" s="53">
        <f t="shared" si="1"/>
        <v>-8448024239.9799995</v>
      </c>
      <c r="F21" s="25">
        <f t="shared" si="0"/>
        <v>0.47056185419553098</v>
      </c>
    </row>
    <row r="22" spans="1:6" ht="18" customHeight="1">
      <c r="A22" s="31" t="s">
        <v>30</v>
      </c>
      <c r="B22" s="77">
        <v>2030039845.0699999</v>
      </c>
      <c r="C22" s="77">
        <v>1112070690</v>
      </c>
      <c r="D22" s="81">
        <v>1508513078</v>
      </c>
      <c r="E22" s="53">
        <f t="shared" si="1"/>
        <v>396442388</v>
      </c>
      <c r="F22" s="25">
        <f t="shared" si="0"/>
        <v>1.3564902767107367</v>
      </c>
    </row>
    <row r="23" spans="1:6" ht="18" customHeight="1">
      <c r="A23" s="31" t="s">
        <v>31</v>
      </c>
      <c r="B23" s="77">
        <v>7529973812.54</v>
      </c>
      <c r="C23" s="77">
        <v>7301803875</v>
      </c>
      <c r="D23" s="81">
        <v>2521853814</v>
      </c>
      <c r="E23" s="53">
        <f t="shared" si="1"/>
        <v>-4779950061</v>
      </c>
      <c r="F23" s="25">
        <f t="shared" si="0"/>
        <v>0.34537408251053581</v>
      </c>
    </row>
    <row r="24" spans="1:6" ht="18" customHeight="1">
      <c r="A24" s="31" t="s">
        <v>32</v>
      </c>
      <c r="B24" s="77">
        <v>348511127.45999998</v>
      </c>
      <c r="C24" s="77">
        <v>497912966</v>
      </c>
      <c r="D24" s="81">
        <v>159613637</v>
      </c>
      <c r="E24" s="53">
        <f t="shared" si="1"/>
        <v>-338299329</v>
      </c>
      <c r="F24" s="25">
        <f t="shared" si="0"/>
        <v>0.3205653355088568</v>
      </c>
    </row>
    <row r="25" spans="1:6" ht="18" customHeight="1">
      <c r="A25" s="31" t="s">
        <v>33</v>
      </c>
      <c r="B25" s="77">
        <v>512417245.55000001</v>
      </c>
      <c r="C25" s="77">
        <v>2703369957</v>
      </c>
      <c r="D25" s="81">
        <v>1325336328</v>
      </c>
      <c r="E25" s="53">
        <f t="shared" si="1"/>
        <v>-1378033629</v>
      </c>
      <c r="F25" s="25">
        <f t="shared" si="0"/>
        <v>0.49025340559409047</v>
      </c>
    </row>
    <row r="26" spans="1:6" ht="18" customHeight="1">
      <c r="A26" s="31" t="s">
        <v>34</v>
      </c>
      <c r="B26" s="77">
        <v>3241160000</v>
      </c>
      <c r="C26" s="77">
        <v>1009965000</v>
      </c>
      <c r="D26" s="81">
        <v>967677737</v>
      </c>
      <c r="E26" s="53">
        <f t="shared" si="1"/>
        <v>-42287263</v>
      </c>
      <c r="F26" s="25">
        <f t="shared" si="0"/>
        <v>0.95812997183070703</v>
      </c>
    </row>
    <row r="27" spans="1:6" ht="18" customHeight="1">
      <c r="A27" s="31" t="s">
        <v>35</v>
      </c>
      <c r="B27" s="77">
        <v>3104540000</v>
      </c>
      <c r="C27" s="77">
        <v>20040000</v>
      </c>
      <c r="D27" s="81">
        <v>3549775</v>
      </c>
      <c r="E27" s="53">
        <f t="shared" si="1"/>
        <v>-16490225</v>
      </c>
      <c r="F27" s="25">
        <f t="shared" si="0"/>
        <v>0.17713448103792415</v>
      </c>
    </row>
    <row r="28" spans="1:6" ht="18" customHeight="1">
      <c r="A28" s="31" t="s">
        <v>36</v>
      </c>
      <c r="B28" s="77">
        <v>3825940613.1100001</v>
      </c>
      <c r="C28" s="77">
        <v>3135226500</v>
      </c>
      <c r="D28" s="81">
        <v>911330704.01999998</v>
      </c>
      <c r="E28" s="53">
        <f t="shared" si="1"/>
        <v>-2223895795.98</v>
      </c>
      <c r="F28" s="25">
        <f t="shared" si="0"/>
        <v>0.290674598476378</v>
      </c>
    </row>
    <row r="29" spans="1:6" ht="18" customHeight="1">
      <c r="A29" s="31" t="s">
        <v>37</v>
      </c>
      <c r="B29" s="77">
        <v>200000000</v>
      </c>
      <c r="C29" s="77">
        <v>5000000</v>
      </c>
      <c r="D29" s="81">
        <v>40556893</v>
      </c>
      <c r="E29" s="53">
        <f t="shared" si="1"/>
        <v>35556893</v>
      </c>
      <c r="F29" s="25">
        <f t="shared" si="0"/>
        <v>8.1113786000000001</v>
      </c>
    </row>
    <row r="30" spans="1:6" ht="18" customHeight="1">
      <c r="A30" s="31" t="s">
        <v>38</v>
      </c>
      <c r="B30" s="77">
        <v>0</v>
      </c>
      <c r="C30" s="77">
        <v>168195000</v>
      </c>
      <c r="D30" s="81">
        <v>69624597</v>
      </c>
      <c r="E30" s="53">
        <f t="shared" si="1"/>
        <v>-98570403</v>
      </c>
      <c r="F30" s="25">
        <f t="shared" si="0"/>
        <v>0.41395164541157586</v>
      </c>
    </row>
    <row r="31" spans="1:6" ht="18" customHeight="1">
      <c r="A31" s="31" t="s">
        <v>39</v>
      </c>
      <c r="B31" s="77">
        <v>15366268.48</v>
      </c>
      <c r="C31" s="77">
        <v>3000000</v>
      </c>
      <c r="D31" s="81">
        <v>503185</v>
      </c>
      <c r="E31" s="53">
        <f t="shared" si="1"/>
        <v>-2496815</v>
      </c>
      <c r="F31" s="25">
        <f t="shared" si="0"/>
        <v>0.16772833333333334</v>
      </c>
    </row>
    <row r="32" spans="1:6" ht="18" customHeight="1">
      <c r="A32" s="31" t="s">
        <v>40</v>
      </c>
      <c r="B32" s="77">
        <v>15366268.48</v>
      </c>
      <c r="C32" s="77">
        <v>0</v>
      </c>
      <c r="D32" s="81">
        <v>0</v>
      </c>
      <c r="E32" s="53">
        <f t="shared" si="1"/>
        <v>0</v>
      </c>
      <c r="F32" s="25" t="str">
        <f t="shared" si="0"/>
        <v/>
      </c>
    </row>
    <row r="33" spans="1:7" ht="18" customHeight="1">
      <c r="A33" s="31" t="s">
        <v>41</v>
      </c>
      <c r="B33" s="77"/>
      <c r="C33" s="77"/>
      <c r="D33" s="81">
        <v>0</v>
      </c>
      <c r="E33" s="53">
        <f t="shared" si="1"/>
        <v>0</v>
      </c>
      <c r="F33" s="25" t="str">
        <f t="shared" si="0"/>
        <v/>
      </c>
    </row>
    <row r="34" spans="1:7" ht="18" customHeight="1">
      <c r="A34" s="33" t="s">
        <v>102</v>
      </c>
      <c r="B34" s="51">
        <f>+B21+B8</f>
        <v>56171017871.479996</v>
      </c>
      <c r="C34" s="51">
        <f>+C21+C8</f>
        <v>49578207747.459999</v>
      </c>
      <c r="D34" s="51">
        <f>+D21+D8</f>
        <v>38042733029.110001</v>
      </c>
      <c r="E34" s="51">
        <f>+E21+E8</f>
        <v>-11535474718.349998</v>
      </c>
      <c r="F34" s="26">
        <f t="shared" si="0"/>
        <v>0.767327718317107</v>
      </c>
    </row>
    <row r="35" spans="1:7" ht="18" customHeight="1">
      <c r="A35" s="112" t="s">
        <v>145</v>
      </c>
      <c r="B35" s="112"/>
      <c r="C35" s="112"/>
      <c r="D35" s="112"/>
      <c r="E35" s="112"/>
      <c r="F35" s="112"/>
      <c r="G35" s="10"/>
    </row>
    <row r="36" spans="1:7" ht="18" customHeight="1">
      <c r="A36" s="103"/>
      <c r="B36" s="103"/>
      <c r="C36" s="103"/>
      <c r="D36" s="103"/>
      <c r="E36" s="103"/>
      <c r="F36" s="103"/>
      <c r="G36" s="10"/>
    </row>
    <row r="37" spans="1:7" ht="18" customHeight="1">
      <c r="A37" s="2" t="s">
        <v>120</v>
      </c>
      <c r="B37" s="103"/>
      <c r="C37" s="103"/>
      <c r="D37" s="103"/>
      <c r="E37" s="103"/>
      <c r="F37" s="103"/>
      <c r="G37" s="10"/>
    </row>
    <row r="38" spans="1:7" ht="15.75" customHeight="1">
      <c r="A38" s="2" t="s">
        <v>122</v>
      </c>
      <c r="B38" s="52"/>
      <c r="C38" s="52"/>
      <c r="D38" s="52"/>
      <c r="E38" s="52"/>
      <c r="F38" s="56"/>
      <c r="G38" s="29"/>
    </row>
    <row r="39" spans="1:7" ht="30" customHeight="1">
      <c r="A39" s="27" t="s">
        <v>107</v>
      </c>
      <c r="B39" s="50" t="str">
        <f>$B$2&amp;" Approved Budget"</f>
        <v>2020 Approved Budget</v>
      </c>
      <c r="C39" s="50" t="str">
        <f>$B$2&amp;" Final Budget"</f>
        <v>2020 Final Budget</v>
      </c>
      <c r="D39" s="50" t="str">
        <f>$B$2&amp;" Actual Amount"</f>
        <v>2020 Actual Amount</v>
      </c>
      <c r="E39" s="50" t="s">
        <v>143</v>
      </c>
      <c r="F39" s="55" t="s">
        <v>132</v>
      </c>
    </row>
    <row r="40" spans="1:7" ht="14.25">
      <c r="A40" s="107" t="s">
        <v>192</v>
      </c>
      <c r="B40" s="77">
        <v>37010000000</v>
      </c>
      <c r="C40" s="77">
        <v>33850000000</v>
      </c>
      <c r="D40" s="77">
        <v>31311807596.369999</v>
      </c>
      <c r="E40" s="53">
        <f>+D40-C40</f>
        <v>-2538192403.6300011</v>
      </c>
      <c r="F40" s="25">
        <f t="shared" ref="F40:F51" si="2">IFERROR(D40/C40,"")</f>
        <v>0.92501647256632202</v>
      </c>
    </row>
    <row r="41" spans="1:7" ht="14.25">
      <c r="A41" s="107" t="s">
        <v>194</v>
      </c>
      <c r="B41" s="77">
        <v>9846900000</v>
      </c>
      <c r="C41" s="77">
        <v>10395436500</v>
      </c>
      <c r="D41" s="81">
        <v>2912156911.0199995</v>
      </c>
      <c r="E41" s="53">
        <f t="shared" ref="E41:E50" si="3">+D41-C41</f>
        <v>-7483279588.9800005</v>
      </c>
      <c r="F41" s="25">
        <f t="shared" si="2"/>
        <v>0.28013801161884827</v>
      </c>
    </row>
    <row r="42" spans="1:7" ht="14.25">
      <c r="A42" s="107" t="s">
        <v>195</v>
      </c>
      <c r="B42" s="77">
        <v>955000000</v>
      </c>
      <c r="C42" s="77">
        <v>560125000</v>
      </c>
      <c r="D42" s="81">
        <v>397521717.56999999</v>
      </c>
      <c r="E42" s="53">
        <f t="shared" si="3"/>
        <v>-162603282.43000001</v>
      </c>
      <c r="F42" s="25">
        <f t="shared" si="2"/>
        <v>0.70970179436732872</v>
      </c>
    </row>
    <row r="43" spans="1:7" ht="14.25">
      <c r="A43" s="107" t="s">
        <v>201</v>
      </c>
      <c r="B43" s="77">
        <v>850000000</v>
      </c>
      <c r="C43" s="77">
        <v>497250000</v>
      </c>
      <c r="D43" s="81">
        <v>316899864.19</v>
      </c>
      <c r="E43" s="53">
        <f t="shared" si="3"/>
        <v>-180350135.81</v>
      </c>
      <c r="F43" s="25">
        <f t="shared" si="2"/>
        <v>0.63730490535947715</v>
      </c>
    </row>
    <row r="44" spans="1:7" ht="14.25">
      <c r="A44" s="107" t="s">
        <v>197</v>
      </c>
      <c r="B44" s="77">
        <v>912700000</v>
      </c>
      <c r="C44" s="77">
        <v>532805000</v>
      </c>
      <c r="D44" s="77">
        <v>302536353</v>
      </c>
      <c r="E44" s="53">
        <f t="shared" si="3"/>
        <v>-230268647</v>
      </c>
      <c r="F44" s="25">
        <f t="shared" si="2"/>
        <v>0.56781815673651714</v>
      </c>
    </row>
    <row r="45" spans="1:7" ht="14.25">
      <c r="A45" s="107" t="s">
        <v>196</v>
      </c>
      <c r="B45" s="77">
        <v>607750000</v>
      </c>
      <c r="C45" s="77">
        <v>335250000</v>
      </c>
      <c r="D45" s="77">
        <v>286453818</v>
      </c>
      <c r="E45" s="53">
        <f t="shared" si="3"/>
        <v>-48796182</v>
      </c>
      <c r="F45" s="25">
        <f t="shared" si="2"/>
        <v>0.85444837583892619</v>
      </c>
    </row>
    <row r="46" spans="1:7" ht="14.25">
      <c r="A46" s="107" t="s">
        <v>200</v>
      </c>
      <c r="B46" s="77">
        <v>657000000</v>
      </c>
      <c r="C46" s="77">
        <v>389540000</v>
      </c>
      <c r="D46" s="77">
        <v>256706310.74000001</v>
      </c>
      <c r="E46" s="53">
        <f t="shared" si="3"/>
        <v>-132833689.25999999</v>
      </c>
      <c r="F46" s="25">
        <f t="shared" si="2"/>
        <v>0.65899858997792271</v>
      </c>
    </row>
    <row r="47" spans="1:7" ht="14.25">
      <c r="A47" s="107" t="s">
        <v>193</v>
      </c>
      <c r="B47" s="77">
        <v>768100000</v>
      </c>
      <c r="C47" s="77">
        <v>492365000</v>
      </c>
      <c r="D47" s="81">
        <v>230581605.19</v>
      </c>
      <c r="E47" s="53">
        <f t="shared" si="3"/>
        <v>-261783394.81</v>
      </c>
      <c r="F47" s="25">
        <f t="shared" si="2"/>
        <v>0.46831437082245897</v>
      </c>
    </row>
    <row r="48" spans="1:7" ht="14.25">
      <c r="A48" s="107" t="s">
        <v>198</v>
      </c>
      <c r="B48" s="77">
        <v>1722100000</v>
      </c>
      <c r="C48" s="77">
        <v>1385428500</v>
      </c>
      <c r="D48" s="77">
        <v>164128861.24000001</v>
      </c>
      <c r="E48" s="53">
        <f t="shared" si="3"/>
        <v>-1221299638.76</v>
      </c>
      <c r="F48" s="25">
        <f t="shared" si="2"/>
        <v>0.11846794059743972</v>
      </c>
    </row>
    <row r="49" spans="1:6" ht="14.25">
      <c r="A49" s="107" t="s">
        <v>199</v>
      </c>
      <c r="B49" s="77">
        <v>649250000</v>
      </c>
      <c r="C49" s="77">
        <v>106492750</v>
      </c>
      <c r="D49" s="77">
        <v>31317305.689999998</v>
      </c>
      <c r="E49" s="53">
        <f t="shared" si="3"/>
        <v>-75175444.310000002</v>
      </c>
      <c r="F49" s="25">
        <f t="shared" si="2"/>
        <v>0.29407922783475871</v>
      </c>
    </row>
    <row r="50" spans="1:6" ht="18" customHeight="1">
      <c r="A50" s="30" t="s">
        <v>101</v>
      </c>
      <c r="B50" s="53">
        <f>B34-SUM(B40:B49)</f>
        <v>2192217871.4799957</v>
      </c>
      <c r="C50" s="53">
        <f>C34-SUM(C40:C49)</f>
        <v>1033514997.4599991</v>
      </c>
      <c r="D50" s="53">
        <f>D34-SUM(D40:D49)</f>
        <v>1832622686.0999985</v>
      </c>
      <c r="E50" s="53">
        <f t="shared" si="3"/>
        <v>799107688.63999939</v>
      </c>
      <c r="F50" s="25">
        <f t="shared" si="2"/>
        <v>1.773194090655591</v>
      </c>
    </row>
    <row r="51" spans="1:6" ht="18" customHeight="1">
      <c r="A51" s="33" t="s">
        <v>102</v>
      </c>
      <c r="B51" s="51">
        <f>SUM(B40:B50)</f>
        <v>56171017871.479996</v>
      </c>
      <c r="C51" s="51">
        <f>SUM(C40:C50)</f>
        <v>49578207747.459999</v>
      </c>
      <c r="D51" s="51">
        <f>SUM(D40:D50)</f>
        <v>38042733029.110001</v>
      </c>
      <c r="E51" s="51">
        <f>SUM(E40:E50)</f>
        <v>-11535474718.35</v>
      </c>
      <c r="F51" s="26">
        <f t="shared" si="2"/>
        <v>0.767327718317107</v>
      </c>
    </row>
    <row r="52" spans="1:6" ht="15.75" customHeight="1">
      <c r="A52" s="112" t="s">
        <v>145</v>
      </c>
      <c r="B52" s="112"/>
      <c r="C52" s="112"/>
      <c r="D52" s="112"/>
      <c r="E52" s="112"/>
      <c r="F52" s="112"/>
    </row>
    <row r="53" spans="1:6" ht="15.75" customHeight="1">
      <c r="A53" s="101"/>
    </row>
    <row r="54" spans="1:6" ht="15.75" customHeight="1">
      <c r="A54" s="101"/>
    </row>
    <row r="55" spans="1:6" ht="15.75" customHeight="1">
      <c r="A55" s="101"/>
    </row>
    <row r="56" spans="1:6" ht="15.75" customHeight="1"/>
    <row r="57" spans="1:6" ht="15.75" customHeight="1">
      <c r="A57" s="16" t="s">
        <v>0</v>
      </c>
    </row>
    <row r="58" spans="1:6" ht="15.75" customHeight="1">
      <c r="A58" s="1" t="s">
        <v>1</v>
      </c>
    </row>
    <row r="59" spans="1:6" ht="15.75" customHeight="1">
      <c r="A59" s="18" t="s">
        <v>88</v>
      </c>
    </row>
    <row r="60" spans="1:6" ht="15.75" customHeight="1">
      <c r="A60" s="19" t="s">
        <v>89</v>
      </c>
    </row>
    <row r="61" spans="1:6" ht="15.75" customHeight="1">
      <c r="A61" s="20" t="s">
        <v>2</v>
      </c>
    </row>
    <row r="62" spans="1:6" ht="15.75" customHeight="1">
      <c r="A62" s="4" t="s">
        <v>3</v>
      </c>
    </row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sheet="1" objects="1" scenarios="1" formatColumns="0" formatRows="0"/>
  <mergeCells count="2">
    <mergeCell ref="A52:F52"/>
    <mergeCell ref="A35:F35"/>
  </mergeCells>
  <printOptions horizontalCentered="1"/>
  <pageMargins left="0.70866141732283472" right="0.31496062992125984" top="0.35433070866141736" bottom="0.35433070866141736" header="0.51181102362204722" footer="0.51181102362204722"/>
  <pageSetup paperSize="5" scale="8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9"/>
  <sheetViews>
    <sheetView showGridLines="0" workbookViewId="0">
      <selection activeCell="A5" sqref="A5:G19"/>
    </sheetView>
  </sheetViews>
  <sheetFormatPr defaultColWidth="8.7109375" defaultRowHeight="12.75"/>
  <cols>
    <col min="1" max="1" width="50.7109375" customWidth="1"/>
    <col min="2" max="2" width="24.7109375" customWidth="1"/>
    <col min="3" max="3" width="18.7109375" customWidth="1"/>
    <col min="4" max="4" width="24.7109375" customWidth="1"/>
    <col min="5" max="5" width="18.7109375" customWidth="1"/>
    <col min="6" max="6" width="24.7109375" customWidth="1"/>
    <col min="7" max="7" width="18.7109375" customWidth="1"/>
    <col min="8" max="1026" width="14.42578125" customWidth="1"/>
  </cols>
  <sheetData>
    <row r="1" spans="1:7" ht="15.75" customHeight="1">
      <c r="A1" s="3" t="str">
        <f>'1. Budget Outturns'!A1</f>
        <v>State</v>
      </c>
      <c r="B1" s="80" t="str">
        <f>+'1. Budget Outturns'!B1</f>
        <v>Oyo</v>
      </c>
    </row>
    <row r="2" spans="1:7" ht="15.75" customHeight="1">
      <c r="A2" s="3" t="str">
        <f>'1. Budget Outturns'!A2</f>
        <v>Year</v>
      </c>
      <c r="B2" s="80">
        <f>+'1. Budget Outturns'!B2</f>
        <v>2020</v>
      </c>
    </row>
    <row r="3" spans="1:7" ht="15.75" customHeight="1">
      <c r="A3" s="3" t="str">
        <f>'1. Budget Outturns'!A3</f>
        <v>Budget Title</v>
      </c>
      <c r="B3" s="80" t="str">
        <f>+'1. Budget Outturns'!B3</f>
        <v>THE PEOPLE'S BUDGET</v>
      </c>
    </row>
    <row r="4" spans="1:7" ht="15.75" customHeight="1"/>
    <row r="5" spans="1:7" ht="15.75" customHeight="1">
      <c r="A5" s="74" t="s">
        <v>7</v>
      </c>
    </row>
    <row r="6" spans="1:7" ht="15.75" customHeight="1">
      <c r="A6" s="113" t="s">
        <v>128</v>
      </c>
      <c r="B6" s="113"/>
      <c r="C6" s="113"/>
    </row>
    <row r="7" spans="1:7" ht="33" customHeight="1">
      <c r="A7" s="35" t="s">
        <v>8</v>
      </c>
      <c r="B7" s="23" t="str">
        <f>$B$2&amp;" Final Budget"</f>
        <v>2020 Final Budget</v>
      </c>
      <c r="C7" s="23" t="s">
        <v>109</v>
      </c>
      <c r="D7" s="23" t="str">
        <f>$B$2&amp;" Actual Amount"</f>
        <v>2020 Actual Amount</v>
      </c>
      <c r="E7" s="24" t="s">
        <v>110</v>
      </c>
      <c r="F7" s="50" t="s">
        <v>143</v>
      </c>
      <c r="G7" s="55" t="s">
        <v>132</v>
      </c>
    </row>
    <row r="8" spans="1:7" ht="18" customHeight="1">
      <c r="A8" s="33" t="s">
        <v>108</v>
      </c>
      <c r="B8" s="30"/>
      <c r="C8" s="30"/>
      <c r="D8" s="30"/>
      <c r="E8" s="30"/>
      <c r="F8" s="30"/>
      <c r="G8" s="30"/>
    </row>
    <row r="9" spans="1:7" ht="15.75" customHeight="1">
      <c r="A9" s="30" t="s">
        <v>188</v>
      </c>
      <c r="B9" s="104">
        <f>+'5. Fiscal Summary'!E24+'5. Fiscal Summary'!E25</f>
        <v>63978196033</v>
      </c>
      <c r="C9" s="17">
        <f>IFERROR(B9/$B$18,"")</f>
        <v>0.3675060714700788</v>
      </c>
      <c r="D9" s="104">
        <f>+'5. Fiscal Summary'!F24+'5. Fiscal Summary'!F25</f>
        <v>61595894584</v>
      </c>
      <c r="E9" s="17">
        <f>IFERROR(D9/$D$18,"")</f>
        <v>0.46343369162817522</v>
      </c>
      <c r="F9" s="104">
        <f>+B9-D9</f>
        <v>2382301449</v>
      </c>
      <c r="G9" s="58">
        <f>IFERROR((D9/B9),"")</f>
        <v>0.96276385398908082</v>
      </c>
    </row>
    <row r="10" spans="1:7" ht="15.75" customHeight="1">
      <c r="A10" s="30" t="s">
        <v>185</v>
      </c>
      <c r="B10" s="104">
        <f>+'5. Fiscal Summary'!E26</f>
        <v>1430000000</v>
      </c>
      <c r="C10" s="17">
        <f>IFERROR(B10/$B$18,"")</f>
        <v>8.2142622766534727E-3</v>
      </c>
      <c r="D10" s="104">
        <f>+'5. Fiscal Summary'!F26</f>
        <v>204242683</v>
      </c>
      <c r="E10" s="17">
        <f>IFERROR(D10/$D$18,"")</f>
        <v>1.5366761244396303E-3</v>
      </c>
      <c r="F10" s="104">
        <f>+B10-D10</f>
        <v>1225757317</v>
      </c>
      <c r="G10" s="58">
        <f>IFERROR((D10/B10),"")</f>
        <v>0.14282705104895105</v>
      </c>
    </row>
    <row r="11" spans="1:7" ht="15.75" customHeight="1">
      <c r="A11" s="30" t="s">
        <v>61</v>
      </c>
      <c r="B11" s="104">
        <f>+'5. Fiscal Summary'!E27</f>
        <v>14947984916.459999</v>
      </c>
      <c r="C11" s="17">
        <f t="shared" ref="C11:C18" si="0">IFERROR(B11/$B$18,"")</f>
        <v>8.5864803224659073E-2</v>
      </c>
      <c r="D11" s="104">
        <f>+'5. Fiscal Summary'!F27</f>
        <v>14190006465.809999</v>
      </c>
      <c r="E11" s="17">
        <f t="shared" ref="E11:E18" si="1">IFERROR(D11/$D$18,"")</f>
        <v>0.10676242507867079</v>
      </c>
      <c r="F11" s="104">
        <f t="shared" ref="F11:F18" si="2">+B11-D11</f>
        <v>757978450.64999962</v>
      </c>
      <c r="G11" s="58">
        <f t="shared" ref="G11:G18" si="3">IFERROR((D11/B11),"")</f>
        <v>0.94929226548687839</v>
      </c>
    </row>
    <row r="12" spans="1:7" ht="15.75" customHeight="1">
      <c r="A12" s="30" t="s">
        <v>59</v>
      </c>
      <c r="B12" s="104">
        <f>+'5. Fiscal Summary'!E28</f>
        <v>17968918682</v>
      </c>
      <c r="C12" s="17">
        <f t="shared" si="0"/>
        <v>0.10321776984741708</v>
      </c>
      <c r="D12" s="104">
        <f>+'5. Fiscal Summary'!F28</f>
        <v>14214231532.99</v>
      </c>
      <c r="E12" s="17">
        <f t="shared" si="1"/>
        <v>0.10694468904916736</v>
      </c>
      <c r="F12" s="104">
        <f t="shared" si="2"/>
        <v>3754687149.0100002</v>
      </c>
      <c r="G12" s="58">
        <f t="shared" si="3"/>
        <v>0.79104545935915538</v>
      </c>
    </row>
    <row r="13" spans="1:7" ht="15.75" customHeight="1">
      <c r="A13" s="30" t="s">
        <v>135</v>
      </c>
      <c r="B13" s="104">
        <f>+'5. Fiscal Summary'!E29</f>
        <v>0</v>
      </c>
      <c r="C13" s="17">
        <f t="shared" si="0"/>
        <v>0</v>
      </c>
      <c r="D13" s="104">
        <f>+'5. Fiscal Summary'!F29</f>
        <v>0</v>
      </c>
      <c r="E13" s="17">
        <f t="shared" si="1"/>
        <v>0</v>
      </c>
      <c r="F13" s="104">
        <f t="shared" si="2"/>
        <v>0</v>
      </c>
      <c r="G13" s="58" t="str">
        <f t="shared" si="3"/>
        <v/>
      </c>
    </row>
    <row r="14" spans="1:7" ht="15.75" customHeight="1">
      <c r="A14" s="30" t="s">
        <v>62</v>
      </c>
      <c r="B14" s="104">
        <f>+'5. Fiscal Summary'!E30</f>
        <v>10580000000</v>
      </c>
      <c r="C14" s="17">
        <f t="shared" si="0"/>
        <v>6.0774052368527086E-2</v>
      </c>
      <c r="D14" s="104">
        <f>+'5. Fiscal Summary'!F30</f>
        <v>11428713233</v>
      </c>
      <c r="E14" s="17">
        <f t="shared" si="1"/>
        <v>8.5987074299343977E-2</v>
      </c>
      <c r="F14" s="104">
        <f t="shared" si="2"/>
        <v>-848713233</v>
      </c>
      <c r="G14" s="58">
        <f t="shared" si="3"/>
        <v>1.0802186420604916</v>
      </c>
    </row>
    <row r="15" spans="1:7" ht="15.75" customHeight="1">
      <c r="A15" s="30" t="s">
        <v>9</v>
      </c>
      <c r="B15" s="104">
        <f>+'5. Fiscal Summary'!E31</f>
        <v>0</v>
      </c>
      <c r="C15" s="17">
        <f t="shared" si="0"/>
        <v>0</v>
      </c>
      <c r="D15" s="104">
        <f>+'5. Fiscal Summary'!F31</f>
        <v>0</v>
      </c>
      <c r="E15" s="17">
        <f t="shared" si="1"/>
        <v>0</v>
      </c>
      <c r="F15" s="104">
        <f t="shared" si="2"/>
        <v>0</v>
      </c>
      <c r="G15" s="58" t="str">
        <f t="shared" si="3"/>
        <v/>
      </c>
    </row>
    <row r="16" spans="1:7" ht="15.75" customHeight="1">
      <c r="A16" s="33" t="s">
        <v>10</v>
      </c>
      <c r="B16" s="57">
        <f>SUM(B9:B15)</f>
        <v>108905099631.45999</v>
      </c>
      <c r="C16" s="36">
        <f t="shared" si="0"/>
        <v>0.62557695918733547</v>
      </c>
      <c r="D16" s="57">
        <f>SUM(D9:D15)</f>
        <v>101633088498.8</v>
      </c>
      <c r="E16" s="36">
        <f t="shared" si="1"/>
        <v>0.76466455617979701</v>
      </c>
      <c r="F16" s="105">
        <f t="shared" si="2"/>
        <v>7272011132.6599884</v>
      </c>
      <c r="G16" s="59">
        <f t="shared" si="3"/>
        <v>0.93322616519089718</v>
      </c>
    </row>
    <row r="17" spans="1:7" ht="15.75" customHeight="1">
      <c r="A17" s="30" t="s">
        <v>11</v>
      </c>
      <c r="B17" s="104">
        <f>+'5. Fiscal Summary'!E32</f>
        <v>65182353610</v>
      </c>
      <c r="C17" s="17">
        <f t="shared" si="0"/>
        <v>0.37442304081266453</v>
      </c>
      <c r="D17" s="104">
        <f>+'5. Fiscal Summary'!F32</f>
        <v>31278902357.099998</v>
      </c>
      <c r="E17" s="17">
        <f t="shared" si="1"/>
        <v>0.23533544382020308</v>
      </c>
      <c r="F17" s="104">
        <f t="shared" si="2"/>
        <v>33903451252.900002</v>
      </c>
      <c r="G17" s="58">
        <f t="shared" si="3"/>
        <v>0.47986764246422242</v>
      </c>
    </row>
    <row r="18" spans="1:7" ht="15.75" customHeight="1">
      <c r="A18" s="33" t="s">
        <v>12</v>
      </c>
      <c r="B18" s="57">
        <f>SUM(B16:B17)</f>
        <v>174087453241.45999</v>
      </c>
      <c r="C18" s="36">
        <f t="shared" si="0"/>
        <v>1</v>
      </c>
      <c r="D18" s="57">
        <f>SUM(D16:D17)</f>
        <v>132911990855.89999</v>
      </c>
      <c r="E18" s="36">
        <f t="shared" si="1"/>
        <v>1</v>
      </c>
      <c r="F18" s="105">
        <f t="shared" si="2"/>
        <v>41175462385.559998</v>
      </c>
      <c r="G18" s="59">
        <f t="shared" si="3"/>
        <v>0.76347828853323818</v>
      </c>
    </row>
    <row r="19" spans="1:7" ht="14.25">
      <c r="A19" s="114" t="s">
        <v>146</v>
      </c>
      <c r="B19" s="114"/>
      <c r="C19" s="114"/>
      <c r="D19" s="114"/>
      <c r="E19" s="114"/>
      <c r="F19" s="114"/>
      <c r="G19" s="114"/>
    </row>
    <row r="22" spans="1:7" ht="15.75" customHeight="1"/>
    <row r="23" spans="1:7" ht="15.75" customHeight="1">
      <c r="A23" s="16" t="s">
        <v>0</v>
      </c>
    </row>
    <row r="24" spans="1:7" ht="15.75" customHeight="1">
      <c r="A24" s="1" t="s">
        <v>1</v>
      </c>
    </row>
    <row r="25" spans="1:7" ht="15.75" customHeight="1">
      <c r="A25" s="18" t="s">
        <v>88</v>
      </c>
    </row>
    <row r="26" spans="1:7" ht="15.75" customHeight="1">
      <c r="A26" s="19" t="s">
        <v>89</v>
      </c>
    </row>
    <row r="27" spans="1:7" ht="14.25">
      <c r="A27" s="20" t="s">
        <v>2</v>
      </c>
    </row>
    <row r="28" spans="1:7" ht="14.25">
      <c r="A28" s="4" t="s">
        <v>3</v>
      </c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sheetProtection sheet="1" objects="1" scenarios="1" formatColumns="0" formatRows="0"/>
  <mergeCells count="2">
    <mergeCell ref="A6:C6"/>
    <mergeCell ref="A19:G19"/>
  </mergeCells>
  <printOptions horizontalCentered="1"/>
  <pageMargins left="0.51181102362204722" right="0.31496062992125984" top="0.35433070866141736" bottom="0.35433070866141736" header="0.51181102362204722" footer="0.51181102362204722"/>
  <pageSetup paperSize="5" scale="85" firstPageNumber="0" orientation="landscape" horizontalDpi="300" verticalDpi="300" r:id="rId1"/>
  <ignoredErrors>
    <ignoredError sqref="C16:D16 C18:D18" formula="1"/>
    <ignoredError sqref="B17 D17 D9:D15 B9:B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showGridLines="0" workbookViewId="0">
      <selection activeCell="A5" sqref="A5:F17"/>
    </sheetView>
  </sheetViews>
  <sheetFormatPr defaultColWidth="8.7109375" defaultRowHeight="12.75"/>
  <cols>
    <col min="1" max="1" width="50.7109375" customWidth="1"/>
    <col min="2" max="2" width="18.7109375" customWidth="1"/>
    <col min="3" max="3" width="50.7109375" customWidth="1"/>
    <col min="4" max="5" width="24.7109375" customWidth="1"/>
    <col min="6" max="6" width="18.7109375" customWidth="1"/>
    <col min="7" max="1026" width="14.42578125" customWidth="1"/>
  </cols>
  <sheetData>
    <row r="1" spans="1:6" ht="15.75" customHeight="1">
      <c r="A1" s="3" t="str">
        <f>'1. Budget Outturns'!A1</f>
        <v>State</v>
      </c>
      <c r="B1" s="80" t="str">
        <f>+'1. Budget Outturns'!B1</f>
        <v>Oyo</v>
      </c>
    </row>
    <row r="2" spans="1:6" ht="15.75" customHeight="1">
      <c r="A2" s="3" t="str">
        <f>'1. Budget Outturns'!A2</f>
        <v>Year</v>
      </c>
      <c r="B2" s="80">
        <f>+'1. Budget Outturns'!B2</f>
        <v>2020</v>
      </c>
    </row>
    <row r="3" spans="1:6" ht="15.75" customHeight="1">
      <c r="A3" s="3" t="str">
        <f>'1. Budget Outturns'!A3</f>
        <v>Budget Title</v>
      </c>
      <c r="B3" s="80" t="str">
        <f>+'1. Budget Outturns'!B3</f>
        <v>THE PEOPLE'S BUDGET</v>
      </c>
    </row>
    <row r="4" spans="1:6" ht="15.75" customHeight="1">
      <c r="A4" s="28"/>
    </row>
    <row r="5" spans="1:6" ht="15.75" customHeight="1">
      <c r="A5" s="2" t="s">
        <v>113</v>
      </c>
    </row>
    <row r="6" spans="1:6" ht="30" customHeight="1">
      <c r="A6" s="35" t="s">
        <v>51</v>
      </c>
      <c r="B6" s="23" t="s">
        <v>50</v>
      </c>
      <c r="C6" s="23" t="s">
        <v>131</v>
      </c>
      <c r="D6" s="23" t="s">
        <v>111</v>
      </c>
      <c r="E6" s="24" t="s">
        <v>112</v>
      </c>
      <c r="F6" s="24" t="s">
        <v>52</v>
      </c>
    </row>
    <row r="7" spans="1:6" ht="14.25">
      <c r="A7" s="108" t="s">
        <v>250</v>
      </c>
      <c r="B7" s="84">
        <v>7</v>
      </c>
      <c r="C7" s="97" t="s">
        <v>251</v>
      </c>
      <c r="D7" s="85">
        <v>1775078265.6700001</v>
      </c>
      <c r="E7" s="85"/>
      <c r="F7" s="60" t="str">
        <f>IFERROR(D7/E7,"")</f>
        <v/>
      </c>
    </row>
    <row r="8" spans="1:6" ht="14.25">
      <c r="A8" s="108" t="s">
        <v>252</v>
      </c>
      <c r="B8" s="84">
        <v>2</v>
      </c>
      <c r="C8" s="97" t="s">
        <v>251</v>
      </c>
      <c r="D8" s="85">
        <v>223200</v>
      </c>
      <c r="E8" s="85"/>
      <c r="F8" s="60" t="str">
        <f t="shared" ref="F8:F17" si="0">IFERROR(D8/E8,"")</f>
        <v/>
      </c>
    </row>
    <row r="9" spans="1:6" ht="14.25">
      <c r="A9" s="108" t="s">
        <v>253</v>
      </c>
      <c r="B9" s="84">
        <v>2</v>
      </c>
      <c r="C9" s="97" t="s">
        <v>262</v>
      </c>
      <c r="D9" s="85">
        <v>747000</v>
      </c>
      <c r="E9" s="85"/>
      <c r="F9" s="60" t="str">
        <f t="shared" si="0"/>
        <v/>
      </c>
    </row>
    <row r="10" spans="1:6" ht="14.25">
      <c r="A10" s="108" t="s">
        <v>197</v>
      </c>
      <c r="B10" s="84">
        <v>3</v>
      </c>
      <c r="C10" s="97" t="s">
        <v>263</v>
      </c>
      <c r="D10" s="85">
        <v>22639908</v>
      </c>
      <c r="E10" s="85"/>
      <c r="F10" s="60" t="str">
        <f t="shared" si="0"/>
        <v/>
      </c>
    </row>
    <row r="11" spans="1:6" ht="14.25">
      <c r="A11" s="108" t="s">
        <v>254</v>
      </c>
      <c r="B11" s="84">
        <v>1</v>
      </c>
      <c r="C11" s="97" t="s">
        <v>251</v>
      </c>
      <c r="D11" s="85">
        <v>3144000</v>
      </c>
      <c r="E11" s="85"/>
      <c r="F11" s="60" t="str">
        <f t="shared" si="0"/>
        <v/>
      </c>
    </row>
    <row r="12" spans="1:6" ht="14.25">
      <c r="A12" s="108" t="s">
        <v>255</v>
      </c>
      <c r="B12" s="84">
        <v>1</v>
      </c>
      <c r="C12" s="97" t="s">
        <v>256</v>
      </c>
      <c r="D12" s="85">
        <v>1366318.94</v>
      </c>
      <c r="E12" s="85"/>
      <c r="F12" s="60" t="str">
        <f t="shared" si="0"/>
        <v/>
      </c>
    </row>
    <row r="13" spans="1:6" ht="14.25">
      <c r="A13" s="108" t="s">
        <v>257</v>
      </c>
      <c r="B13" s="84">
        <v>3</v>
      </c>
      <c r="C13" s="97" t="s">
        <v>251</v>
      </c>
      <c r="D13" s="85">
        <v>931858</v>
      </c>
      <c r="E13" s="85"/>
      <c r="F13" s="60" t="str">
        <f t="shared" si="0"/>
        <v/>
      </c>
    </row>
    <row r="14" spans="1:6" ht="14.25">
      <c r="A14" s="108" t="s">
        <v>258</v>
      </c>
      <c r="B14" s="84">
        <v>6</v>
      </c>
      <c r="C14" s="97" t="s">
        <v>251</v>
      </c>
      <c r="D14" s="85">
        <v>3218906.4</v>
      </c>
      <c r="E14" s="85"/>
      <c r="F14" s="60" t="str">
        <f t="shared" si="0"/>
        <v/>
      </c>
    </row>
    <row r="15" spans="1:6" ht="14.25">
      <c r="A15" s="108" t="s">
        <v>259</v>
      </c>
      <c r="B15" s="84">
        <v>2</v>
      </c>
      <c r="C15" s="97" t="s">
        <v>260</v>
      </c>
      <c r="D15" s="85">
        <v>137400000</v>
      </c>
      <c r="E15" s="85"/>
      <c r="F15" s="60" t="str">
        <f t="shared" si="0"/>
        <v/>
      </c>
    </row>
    <row r="16" spans="1:6" ht="14.25">
      <c r="A16" s="108" t="s">
        <v>261</v>
      </c>
      <c r="B16" s="84">
        <v>4</v>
      </c>
      <c r="C16" s="97" t="s">
        <v>251</v>
      </c>
      <c r="D16" s="85">
        <v>729403.3</v>
      </c>
      <c r="E16" s="85"/>
      <c r="F16" s="60" t="str">
        <f t="shared" si="0"/>
        <v/>
      </c>
    </row>
    <row r="17" spans="1:6" ht="18" customHeight="1">
      <c r="A17" s="46" t="s">
        <v>127</v>
      </c>
      <c r="B17" s="98">
        <f>SUM(B7:B15)</f>
        <v>27</v>
      </c>
      <c r="C17" s="83"/>
      <c r="D17" s="57">
        <f>SUM(D7:D15)</f>
        <v>1944749457.0100002</v>
      </c>
      <c r="E17" s="57">
        <f>SUM(E7:E15)</f>
        <v>0</v>
      </c>
      <c r="F17" s="61" t="str">
        <f t="shared" si="0"/>
        <v/>
      </c>
    </row>
    <row r="21" spans="1:6" ht="15.75" customHeight="1">
      <c r="F21" s="7" t="s">
        <v>13</v>
      </c>
    </row>
    <row r="22" spans="1:6" ht="15.75" customHeight="1">
      <c r="A22" s="16" t="s">
        <v>0</v>
      </c>
    </row>
    <row r="23" spans="1:6" ht="15.75" customHeight="1">
      <c r="A23" s="1" t="s">
        <v>1</v>
      </c>
    </row>
    <row r="24" spans="1:6" ht="15.75" customHeight="1">
      <c r="A24" s="18" t="s">
        <v>88</v>
      </c>
    </row>
    <row r="25" spans="1:6" ht="15.75" customHeight="1">
      <c r="A25" s="19" t="s">
        <v>89</v>
      </c>
    </row>
    <row r="26" spans="1:6" ht="14.25">
      <c r="A26" s="20" t="s">
        <v>2</v>
      </c>
    </row>
    <row r="27" spans="1:6" ht="14.25">
      <c r="A27" s="4" t="s">
        <v>3</v>
      </c>
    </row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sheetProtection sheet="1" objects="1" scenarios="1" formatColumns="0" formatRows="0"/>
  <printOptions horizontalCentered="1"/>
  <pageMargins left="0.70866141732283472" right="0.31496062992125984" top="0.35433070866141736" bottom="0.35433070866141736" header="0.51181102362204722" footer="0.51181102362204722"/>
  <pageSetup paperSize="5" scale="80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4"/>
  <sheetViews>
    <sheetView showGridLines="0" topLeftCell="A40" zoomScaleNormal="100" workbookViewId="0">
      <selection activeCell="A43" sqref="A43:D50"/>
    </sheetView>
  </sheetViews>
  <sheetFormatPr defaultColWidth="8.7109375" defaultRowHeight="14.25"/>
  <cols>
    <col min="1" max="1" width="50.7109375" customWidth="1"/>
    <col min="2" max="7" width="24.7109375" customWidth="1"/>
    <col min="8" max="8" width="18.7109375" style="64" customWidth="1"/>
    <col min="9" max="1024" width="14.42578125" customWidth="1"/>
  </cols>
  <sheetData>
    <row r="1" spans="1:8" ht="15.75" customHeight="1">
      <c r="A1" s="3" t="str">
        <f>'1. Budget Outturns'!A1</f>
        <v>State</v>
      </c>
      <c r="B1" s="80" t="str">
        <f>+'1. Budget Outturns'!B1</f>
        <v>Oyo</v>
      </c>
    </row>
    <row r="2" spans="1:8" ht="15.75" customHeight="1">
      <c r="A2" s="3" t="str">
        <f>'1. Budget Outturns'!A2</f>
        <v>Year</v>
      </c>
      <c r="B2" s="80">
        <f>+'1. Budget Outturns'!B2</f>
        <v>2020</v>
      </c>
    </row>
    <row r="3" spans="1:8" ht="15.75" customHeight="1">
      <c r="A3" s="3" t="str">
        <f>'1. Budget Outturns'!A3</f>
        <v>Budget Title</v>
      </c>
      <c r="B3" s="80" t="str">
        <f>+'1. Budget Outturns'!B3</f>
        <v>THE PEOPLE'S BUDGET</v>
      </c>
    </row>
    <row r="4" spans="1:8" ht="15.75" customHeight="1"/>
    <row r="5" spans="1:8" ht="15.75" customHeight="1">
      <c r="A5" s="33" t="s">
        <v>119</v>
      </c>
    </row>
    <row r="6" spans="1:8" ht="30" customHeight="1">
      <c r="A6" s="45" t="s">
        <v>116</v>
      </c>
      <c r="B6" s="23" t="str">
        <f>"Previous Actual ("&amp;B$2-1&amp;")"</f>
        <v>Previous Actual (2019)</v>
      </c>
      <c r="C6" s="23" t="str">
        <f>"Originally Approved "&amp;B$2&amp;" Budget"</f>
        <v>Originally Approved 2020 Budget</v>
      </c>
      <c r="D6" s="23" t="str">
        <f>B$2&amp;" Supplementary Budget"</f>
        <v>2020 Supplementary Budget</v>
      </c>
      <c r="E6" s="23" t="str">
        <f>B$2&amp;" Final Budget"</f>
        <v>2020 Final Budget</v>
      </c>
      <c r="F6" s="23" t="str">
        <f>B$2&amp;" Actuals "</f>
        <v xml:space="preserve">2020 Actuals </v>
      </c>
      <c r="G6" s="45" t="s">
        <v>143</v>
      </c>
      <c r="H6" s="47" t="s">
        <v>132</v>
      </c>
    </row>
    <row r="7" spans="1:8" ht="15.75" customHeight="1">
      <c r="A7" s="33" t="s">
        <v>118</v>
      </c>
      <c r="B7" s="14"/>
      <c r="C7" s="14"/>
      <c r="D7" s="14"/>
      <c r="E7" s="14"/>
      <c r="F7" s="14"/>
      <c r="G7" s="14"/>
      <c r="H7" s="62"/>
    </row>
    <row r="8" spans="1:8" ht="17.25" customHeight="1">
      <c r="A8" s="30" t="s">
        <v>129</v>
      </c>
      <c r="B8" s="77"/>
      <c r="C8" s="77"/>
      <c r="D8" s="77"/>
      <c r="E8" s="91">
        <f>C8+D8</f>
        <v>0</v>
      </c>
      <c r="F8" s="77"/>
      <c r="G8" s="91">
        <f>+F8-E8</f>
        <v>0</v>
      </c>
      <c r="H8" s="65" t="str">
        <f>IFERROR((F8/E8),"")</f>
        <v/>
      </c>
    </row>
    <row r="9" spans="1:8" ht="17.25" customHeight="1">
      <c r="A9" s="30" t="s">
        <v>139</v>
      </c>
      <c r="B9" s="77">
        <v>46183486107.449997</v>
      </c>
      <c r="C9" s="77">
        <v>29631071762</v>
      </c>
      <c r="D9" s="77"/>
      <c r="E9" s="91">
        <f>C9+D9</f>
        <v>29631071762</v>
      </c>
      <c r="F9" s="77">
        <v>38017645385.669998</v>
      </c>
      <c r="G9" s="91">
        <f t="shared" ref="G9:G20" si="0">+F9-E9</f>
        <v>8386573623.6699982</v>
      </c>
      <c r="H9" s="65">
        <f>IFERROR((F9/E9),"")</f>
        <v>1.2830330840217956</v>
      </c>
    </row>
    <row r="10" spans="1:8" ht="17.25" customHeight="1">
      <c r="A10" s="30" t="s">
        <v>53</v>
      </c>
      <c r="B10" s="77"/>
      <c r="C10" s="77"/>
      <c r="D10" s="77"/>
      <c r="E10" s="91">
        <f t="shared" ref="E10:E20" si="1">C10+D10</f>
        <v>0</v>
      </c>
      <c r="F10" s="77"/>
      <c r="G10" s="91">
        <f t="shared" si="0"/>
        <v>0</v>
      </c>
      <c r="H10" s="66" t="str">
        <f t="shared" ref="H10:H40" si="2">IFERROR((F10/E10),"")</f>
        <v/>
      </c>
    </row>
    <row r="11" spans="1:8" ht="17.25" customHeight="1">
      <c r="A11" s="30" t="s">
        <v>54</v>
      </c>
      <c r="B11" s="77">
        <v>18905659352.93</v>
      </c>
      <c r="C11" s="77">
        <v>27640511000</v>
      </c>
      <c r="D11" s="77"/>
      <c r="E11" s="91">
        <f t="shared" si="1"/>
        <v>27640511000</v>
      </c>
      <c r="F11" s="77">
        <v>23241086522.59</v>
      </c>
      <c r="G11" s="91">
        <f t="shared" si="0"/>
        <v>-4399424477.4099998</v>
      </c>
      <c r="H11" s="66">
        <f t="shared" si="2"/>
        <v>0.84083418438211943</v>
      </c>
    </row>
    <row r="12" spans="1:8" ht="17.25" customHeight="1">
      <c r="A12" s="30" t="s">
        <v>142</v>
      </c>
      <c r="B12" s="77">
        <v>1946423942</v>
      </c>
      <c r="C12" s="77">
        <v>4893185598</v>
      </c>
      <c r="D12" s="77"/>
      <c r="E12" s="91">
        <f t="shared" si="1"/>
        <v>4893185598</v>
      </c>
      <c r="F12" s="77">
        <v>11626693160</v>
      </c>
      <c r="G12" s="91">
        <f t="shared" si="0"/>
        <v>6733507562</v>
      </c>
      <c r="H12" s="66">
        <f t="shared" si="2"/>
        <v>2.3760989496805922</v>
      </c>
    </row>
    <row r="13" spans="1:8" ht="17.25" customHeight="1">
      <c r="A13" s="30" t="s">
        <v>140</v>
      </c>
      <c r="B13" s="77">
        <v>19463405997.02</v>
      </c>
      <c r="C13" s="77">
        <v>33621623761</v>
      </c>
      <c r="D13" s="77"/>
      <c r="E13" s="91">
        <f t="shared" si="1"/>
        <v>33621623761</v>
      </c>
      <c r="F13" s="77">
        <v>30534173283.66</v>
      </c>
      <c r="G13" s="91">
        <f t="shared" si="0"/>
        <v>-3087450477.3400002</v>
      </c>
      <c r="H13" s="66">
        <f t="shared" si="2"/>
        <v>0.90817069100269499</v>
      </c>
    </row>
    <row r="14" spans="1:8" ht="17.25" customHeight="1">
      <c r="A14" s="30" t="s">
        <v>141</v>
      </c>
      <c r="B14" s="77">
        <v>18030016204.919998</v>
      </c>
      <c r="C14" s="77">
        <v>15956583988</v>
      </c>
      <c r="D14" s="77"/>
      <c r="E14" s="91">
        <f t="shared" si="1"/>
        <v>15956583988</v>
      </c>
      <c r="F14" s="77">
        <v>7508559752.8100004</v>
      </c>
      <c r="G14" s="91">
        <f t="shared" si="0"/>
        <v>-8448024235.1899996</v>
      </c>
      <c r="H14" s="66">
        <f t="shared" si="2"/>
        <v>0.47056185449572058</v>
      </c>
    </row>
    <row r="15" spans="1:8" ht="17.25" customHeight="1">
      <c r="A15" s="30" t="s">
        <v>6</v>
      </c>
      <c r="B15" s="77">
        <v>626311204</v>
      </c>
      <c r="C15" s="77"/>
      <c r="D15" s="77"/>
      <c r="E15" s="91">
        <f t="shared" si="1"/>
        <v>0</v>
      </c>
      <c r="F15" s="77">
        <v>836997957</v>
      </c>
      <c r="G15" s="91">
        <f t="shared" si="0"/>
        <v>836997957</v>
      </c>
      <c r="H15" s="66" t="str">
        <f t="shared" si="2"/>
        <v/>
      </c>
    </row>
    <row r="16" spans="1:8" ht="17.25" customHeight="1">
      <c r="A16" s="30" t="s">
        <v>55</v>
      </c>
      <c r="B16" s="77">
        <v>4550278885</v>
      </c>
      <c r="C16" s="77">
        <v>3100000000</v>
      </c>
      <c r="D16" s="77"/>
      <c r="E16" s="91">
        <f t="shared" si="1"/>
        <v>3100000000</v>
      </c>
      <c r="F16" s="77">
        <v>2811948327</v>
      </c>
      <c r="G16" s="91">
        <f t="shared" si="0"/>
        <v>-288051673</v>
      </c>
      <c r="H16" s="66">
        <f t="shared" si="2"/>
        <v>0.90708010548387097</v>
      </c>
    </row>
    <row r="17" spans="1:8" ht="17.25" customHeight="1">
      <c r="A17" s="30" t="s">
        <v>5</v>
      </c>
      <c r="B17" s="77">
        <v>15043917147</v>
      </c>
      <c r="C17" s="77">
        <v>5000000000</v>
      </c>
      <c r="D17" s="77"/>
      <c r="E17" s="91">
        <f t="shared" si="1"/>
        <v>5000000000</v>
      </c>
      <c r="F17" s="77">
        <v>754749862</v>
      </c>
      <c r="G17" s="91">
        <f t="shared" si="0"/>
        <v>-4245250138</v>
      </c>
      <c r="H17" s="66">
        <f t="shared" si="2"/>
        <v>0.15094997239999999</v>
      </c>
    </row>
    <row r="18" spans="1:8" ht="17.25" customHeight="1">
      <c r="A18" s="30" t="s">
        <v>4</v>
      </c>
      <c r="B18" s="77">
        <v>10168585959.940001</v>
      </c>
      <c r="C18" s="77">
        <v>15000000000</v>
      </c>
      <c r="D18" s="77"/>
      <c r="E18" s="91">
        <f t="shared" si="1"/>
        <v>15000000000</v>
      </c>
      <c r="F18" s="77"/>
      <c r="G18" s="91">
        <f t="shared" si="0"/>
        <v>-15000000000</v>
      </c>
      <c r="H18" s="66">
        <f t="shared" si="2"/>
        <v>0</v>
      </c>
    </row>
    <row r="19" spans="1:8" ht="17.25" customHeight="1">
      <c r="A19" s="30" t="s">
        <v>56</v>
      </c>
      <c r="B19" s="77"/>
      <c r="C19" s="77"/>
      <c r="D19" s="77"/>
      <c r="E19" s="91">
        <f t="shared" si="1"/>
        <v>0</v>
      </c>
      <c r="F19" s="77"/>
      <c r="G19" s="91">
        <f t="shared" si="0"/>
        <v>0</v>
      </c>
      <c r="H19" s="66" t="str">
        <f t="shared" si="2"/>
        <v/>
      </c>
    </row>
    <row r="20" spans="1:8" ht="17.25" customHeight="1">
      <c r="A20" s="30" t="s">
        <v>57</v>
      </c>
      <c r="B20" s="77"/>
      <c r="C20" s="77"/>
      <c r="D20" s="77"/>
      <c r="E20" s="91">
        <f t="shared" si="1"/>
        <v>0</v>
      </c>
      <c r="F20" s="77"/>
      <c r="G20" s="91">
        <f t="shared" si="0"/>
        <v>0</v>
      </c>
      <c r="H20" s="66" t="str">
        <f t="shared" si="2"/>
        <v/>
      </c>
    </row>
    <row r="21" spans="1:8" ht="17.25" customHeight="1">
      <c r="A21" s="33" t="s">
        <v>58</v>
      </c>
      <c r="B21" s="93">
        <f t="shared" ref="B21:G21" si="3">SUM(B8:B20)</f>
        <v>134918084800.25999</v>
      </c>
      <c r="C21" s="93">
        <f t="shared" si="3"/>
        <v>134842976109</v>
      </c>
      <c r="D21" s="93">
        <f t="shared" si="3"/>
        <v>0</v>
      </c>
      <c r="E21" s="93">
        <f t="shared" si="3"/>
        <v>134842976109</v>
      </c>
      <c r="F21" s="93">
        <f t="shared" si="3"/>
        <v>115331854250.73</v>
      </c>
      <c r="G21" s="93">
        <f t="shared" si="3"/>
        <v>-19511121858.27</v>
      </c>
      <c r="H21" s="67">
        <f t="shared" si="2"/>
        <v>0.85530487073721784</v>
      </c>
    </row>
    <row r="22" spans="1:8" ht="17.25" customHeight="1">
      <c r="A22" s="73"/>
      <c r="B22" s="94"/>
      <c r="C22" s="94"/>
      <c r="D22" s="94"/>
      <c r="E22" s="94"/>
      <c r="F22" s="94"/>
      <c r="G22" s="94"/>
      <c r="H22" s="73"/>
    </row>
    <row r="23" spans="1:8" ht="17.25" customHeight="1">
      <c r="A23" s="33" t="s">
        <v>117</v>
      </c>
      <c r="B23" s="95"/>
      <c r="C23" s="95"/>
      <c r="D23" s="95"/>
      <c r="E23" s="95"/>
      <c r="F23" s="95"/>
      <c r="G23" s="95"/>
      <c r="H23" s="68" t="str">
        <f t="shared" si="2"/>
        <v/>
      </c>
    </row>
    <row r="24" spans="1:8" ht="17.25" customHeight="1">
      <c r="A24" s="30" t="s">
        <v>183</v>
      </c>
      <c r="B24" s="92">
        <v>35592310995.699997</v>
      </c>
      <c r="C24" s="92">
        <v>54678196033</v>
      </c>
      <c r="D24" s="90"/>
      <c r="E24" s="91">
        <f t="shared" ref="E24:E29" si="4">C24+D24</f>
        <v>54678196033</v>
      </c>
      <c r="F24" s="90">
        <v>51484137984</v>
      </c>
      <c r="G24" s="91">
        <f>+E24-F24</f>
        <v>3194058049</v>
      </c>
      <c r="H24" s="66">
        <f t="shared" si="2"/>
        <v>0.94158442888144511</v>
      </c>
    </row>
    <row r="25" spans="1:8" ht="17.25" customHeight="1">
      <c r="A25" s="30" t="s">
        <v>187</v>
      </c>
      <c r="B25" s="92">
        <v>24976836372</v>
      </c>
      <c r="C25" s="92">
        <v>9300000000</v>
      </c>
      <c r="D25" s="92"/>
      <c r="E25" s="91">
        <f t="shared" si="4"/>
        <v>9300000000</v>
      </c>
      <c r="F25" s="92">
        <v>10111756600</v>
      </c>
      <c r="G25" s="91">
        <f>+E25-F25</f>
        <v>-811756600</v>
      </c>
      <c r="H25" s="66">
        <f t="shared" ref="H25" si="5">IFERROR((F25/E25),"")</f>
        <v>1.0872856559139785</v>
      </c>
    </row>
    <row r="26" spans="1:8" ht="17.25" customHeight="1">
      <c r="A26" s="30" t="s">
        <v>184</v>
      </c>
      <c r="B26" s="92">
        <v>2202685201</v>
      </c>
      <c r="C26" s="92">
        <v>1430000000</v>
      </c>
      <c r="D26" s="92"/>
      <c r="E26" s="91">
        <f t="shared" si="4"/>
        <v>1430000000</v>
      </c>
      <c r="F26" s="92">
        <v>204242683</v>
      </c>
      <c r="G26" s="91">
        <f>+E26-F26</f>
        <v>1225757317</v>
      </c>
      <c r="H26" s="66">
        <f t="shared" ref="H26" si="6">IFERROR((F26/E26),"")</f>
        <v>0.14282705104895105</v>
      </c>
    </row>
    <row r="27" spans="1:8" ht="17.25" customHeight="1">
      <c r="A27" s="30" t="s">
        <v>61</v>
      </c>
      <c r="B27" s="92">
        <v>16538744548</v>
      </c>
      <c r="C27" s="92">
        <v>14947984916.459999</v>
      </c>
      <c r="D27" s="90"/>
      <c r="E27" s="91">
        <f>C27+D27</f>
        <v>14947984916.459999</v>
      </c>
      <c r="F27" s="90">
        <v>14190006465.809999</v>
      </c>
      <c r="G27" s="91">
        <f>+E27-F27</f>
        <v>757978450.64999962</v>
      </c>
      <c r="H27" s="66">
        <f>IFERROR((F27/E27),"")</f>
        <v>0.94929226548687839</v>
      </c>
    </row>
    <row r="28" spans="1:8" ht="17.25" customHeight="1">
      <c r="A28" s="30" t="s">
        <v>59</v>
      </c>
      <c r="B28" s="90">
        <v>24397109426</v>
      </c>
      <c r="C28" s="90">
        <v>17968918682</v>
      </c>
      <c r="D28" s="90"/>
      <c r="E28" s="91">
        <f t="shared" si="4"/>
        <v>17968918682</v>
      </c>
      <c r="F28" s="90">
        <v>14214231532.99</v>
      </c>
      <c r="G28" s="91">
        <f t="shared" ref="G28:G33" si="7">+E28-F28</f>
        <v>3754687149.0100002</v>
      </c>
      <c r="H28" s="66">
        <f t="shared" si="2"/>
        <v>0.79104545935915538</v>
      </c>
    </row>
    <row r="29" spans="1:8" ht="17.25" customHeight="1">
      <c r="A29" s="30" t="s">
        <v>60</v>
      </c>
      <c r="B29" s="92"/>
      <c r="C29" s="92"/>
      <c r="D29" s="90"/>
      <c r="E29" s="91">
        <f t="shared" si="4"/>
        <v>0</v>
      </c>
      <c r="F29" s="90"/>
      <c r="G29" s="91">
        <f t="shared" si="7"/>
        <v>0</v>
      </c>
      <c r="H29" s="66" t="str">
        <f t="shared" si="2"/>
        <v/>
      </c>
    </row>
    <row r="30" spans="1:8" ht="17.25" customHeight="1">
      <c r="A30" s="30" t="s">
        <v>62</v>
      </c>
      <c r="B30" s="92"/>
      <c r="C30" s="92">
        <v>10580000000</v>
      </c>
      <c r="D30" s="90"/>
      <c r="E30" s="91">
        <f t="shared" ref="E30:E32" si="8">C30+D30</f>
        <v>10580000000</v>
      </c>
      <c r="F30" s="90">
        <v>11428713233</v>
      </c>
      <c r="G30" s="91">
        <f t="shared" si="7"/>
        <v>-848713233</v>
      </c>
      <c r="H30" s="66">
        <f t="shared" si="2"/>
        <v>1.0802186420604916</v>
      </c>
    </row>
    <row r="31" spans="1:8" ht="17.25" customHeight="1">
      <c r="A31" s="30" t="s">
        <v>186</v>
      </c>
      <c r="B31" s="92"/>
      <c r="C31" s="92"/>
      <c r="D31" s="90"/>
      <c r="E31" s="91">
        <f t="shared" si="8"/>
        <v>0</v>
      </c>
      <c r="F31" s="90"/>
      <c r="G31" s="91">
        <f t="shared" si="7"/>
        <v>0</v>
      </c>
      <c r="H31" s="66" t="str">
        <f t="shared" si="2"/>
        <v/>
      </c>
    </row>
    <row r="32" spans="1:8" ht="17.25" customHeight="1">
      <c r="A32" s="30" t="s">
        <v>134</v>
      </c>
      <c r="B32" s="92">
        <v>23794510336.66</v>
      </c>
      <c r="C32" s="92">
        <v>65182353610</v>
      </c>
      <c r="D32" s="90"/>
      <c r="E32" s="91">
        <f t="shared" si="8"/>
        <v>65182353610</v>
      </c>
      <c r="F32" s="90">
        <v>31278902357.099998</v>
      </c>
      <c r="G32" s="91">
        <f t="shared" si="7"/>
        <v>33903451252.900002</v>
      </c>
      <c r="H32" s="66">
        <f t="shared" si="2"/>
        <v>0.47986764246422242</v>
      </c>
    </row>
    <row r="33" spans="1:8" ht="17.25" customHeight="1">
      <c r="A33" s="33" t="s">
        <v>63</v>
      </c>
      <c r="B33" s="93">
        <f>SUM(B24:B32)</f>
        <v>127502196879.36</v>
      </c>
      <c r="C33" s="93">
        <f>SUM(C24:C32)</f>
        <v>174087453241.45999</v>
      </c>
      <c r="D33" s="93">
        <f>SUM(D24:D32)</f>
        <v>0</v>
      </c>
      <c r="E33" s="93">
        <f>SUM(E24:E32)</f>
        <v>174087453241.45999</v>
      </c>
      <c r="F33" s="93">
        <f>SUM(F24:F32)</f>
        <v>132911990855.89999</v>
      </c>
      <c r="G33" s="93">
        <f t="shared" si="7"/>
        <v>41175462385.559998</v>
      </c>
      <c r="H33" s="67">
        <f t="shared" si="2"/>
        <v>0.76347828853323818</v>
      </c>
    </row>
    <row r="34" spans="1:8" ht="17.25" customHeight="1">
      <c r="A34" s="15"/>
      <c r="B34" s="96"/>
      <c r="C34" s="96"/>
      <c r="D34" s="96"/>
      <c r="E34" s="96"/>
      <c r="F34" s="96"/>
      <c r="G34" s="96"/>
      <c r="H34" s="69" t="str">
        <f t="shared" si="2"/>
        <v/>
      </c>
    </row>
    <row r="35" spans="1:8" ht="17.25" customHeight="1">
      <c r="A35" s="33" t="s">
        <v>64</v>
      </c>
      <c r="B35" s="93">
        <f t="shared" ref="B35:G35" si="9">IFERROR((B21-B33),"")</f>
        <v>7415887920.8999939</v>
      </c>
      <c r="C35" s="93">
        <f t="shared" si="9"/>
        <v>-39244477132.459991</v>
      </c>
      <c r="D35" s="93">
        <f t="shared" si="9"/>
        <v>0</v>
      </c>
      <c r="E35" s="93">
        <f t="shared" si="9"/>
        <v>-39244477132.459991</v>
      </c>
      <c r="F35" s="93">
        <f t="shared" si="9"/>
        <v>-17580136605.169998</v>
      </c>
      <c r="G35" s="93">
        <f t="shared" si="9"/>
        <v>-60686584243.830002</v>
      </c>
      <c r="H35" s="67">
        <f t="shared" si="2"/>
        <v>0.44796460265816795</v>
      </c>
    </row>
    <row r="36" spans="1:8" ht="17.25" customHeight="1">
      <c r="A36" s="30" t="s">
        <v>65</v>
      </c>
      <c r="B36" s="92"/>
      <c r="C36" s="92"/>
      <c r="D36" s="90"/>
      <c r="E36" s="91">
        <f t="shared" ref="E36:E39" si="10">C36+D36</f>
        <v>0</v>
      </c>
      <c r="F36" s="90"/>
      <c r="G36" s="91">
        <f>+F36-E36</f>
        <v>0</v>
      </c>
      <c r="H36" s="66" t="str">
        <f t="shared" si="2"/>
        <v/>
      </c>
    </row>
    <row r="37" spans="1:8" ht="17.25" customHeight="1">
      <c r="A37" s="30" t="s">
        <v>66</v>
      </c>
      <c r="B37" s="90">
        <v>9439046689.0200005</v>
      </c>
      <c r="C37" s="90">
        <v>337776851.94999999</v>
      </c>
      <c r="D37" s="90"/>
      <c r="E37" s="91">
        <f t="shared" si="10"/>
        <v>337776851.94999999</v>
      </c>
      <c r="F37" s="90">
        <v>782130570.78999996</v>
      </c>
      <c r="G37" s="91">
        <f t="shared" ref="G37:G40" si="11">+F37-E37</f>
        <v>444353718.83999997</v>
      </c>
      <c r="H37" s="66">
        <f t="shared" si="2"/>
        <v>2.315524483915127</v>
      </c>
    </row>
    <row r="38" spans="1:8" ht="17.25" customHeight="1">
      <c r="A38" s="30" t="s">
        <v>67</v>
      </c>
      <c r="B38" s="92">
        <v>37492722153.459999</v>
      </c>
      <c r="C38" s="92">
        <v>1207876479</v>
      </c>
      <c r="D38" s="90"/>
      <c r="E38" s="91">
        <f t="shared" si="10"/>
        <v>1207876479</v>
      </c>
      <c r="F38" s="90">
        <v>8890826922.1800003</v>
      </c>
      <c r="G38" s="91">
        <f t="shared" si="11"/>
        <v>7682950443.1800003</v>
      </c>
      <c r="H38" s="66">
        <f t="shared" si="2"/>
        <v>7.3607087121530084</v>
      </c>
    </row>
    <row r="39" spans="1:8" ht="17.25" customHeight="1">
      <c r="A39" s="30" t="s">
        <v>68</v>
      </c>
      <c r="B39" s="92"/>
      <c r="C39" s="92"/>
      <c r="D39" s="90"/>
      <c r="E39" s="91">
        <f t="shared" si="10"/>
        <v>0</v>
      </c>
      <c r="F39" s="90"/>
      <c r="G39" s="91">
        <f t="shared" si="11"/>
        <v>0</v>
      </c>
      <c r="H39" s="66" t="str">
        <f t="shared" si="2"/>
        <v/>
      </c>
    </row>
    <row r="40" spans="1:8" ht="17.25" customHeight="1">
      <c r="A40" s="30" t="s">
        <v>69</v>
      </c>
      <c r="B40" s="92"/>
      <c r="C40" s="92"/>
      <c r="D40" s="90"/>
      <c r="E40" s="91">
        <f t="shared" ref="E40" si="12">C40+D40</f>
        <v>0</v>
      </c>
      <c r="F40" s="90"/>
      <c r="G40" s="91">
        <f t="shared" si="11"/>
        <v>0</v>
      </c>
      <c r="H40" s="66" t="str">
        <f t="shared" si="2"/>
        <v/>
      </c>
    </row>
    <row r="41" spans="1:8" ht="15.75" customHeight="1">
      <c r="A41" s="112" t="s">
        <v>144</v>
      </c>
      <c r="B41" s="112"/>
      <c r="C41" s="112"/>
      <c r="D41" s="112"/>
      <c r="E41" s="112"/>
      <c r="F41" s="112"/>
      <c r="G41" s="112"/>
      <c r="H41" s="112"/>
    </row>
    <row r="42" spans="1:8" ht="15.75" customHeight="1">
      <c r="B42" s="63"/>
      <c r="C42" s="63"/>
      <c r="D42" s="63"/>
      <c r="E42" s="63"/>
      <c r="F42" s="63"/>
      <c r="G42" s="63"/>
    </row>
    <row r="43" spans="1:8" ht="15.75" customHeight="1">
      <c r="A43" s="33" t="s">
        <v>74</v>
      </c>
      <c r="B43" s="63"/>
      <c r="C43" s="63"/>
      <c r="D43" s="63"/>
      <c r="E43" s="63"/>
      <c r="F43" s="63"/>
      <c r="G43" s="63"/>
    </row>
    <row r="44" spans="1:8" ht="15.75" customHeight="1">
      <c r="A44" s="115" t="s">
        <v>116</v>
      </c>
      <c r="B44" s="117" t="s">
        <v>123</v>
      </c>
      <c r="C44" s="117" t="s">
        <v>124</v>
      </c>
      <c r="D44" s="117" t="s">
        <v>125</v>
      </c>
      <c r="E44" s="63"/>
      <c r="F44" s="63"/>
      <c r="G44" s="63"/>
    </row>
    <row r="45" spans="1:8" ht="15.75" customHeight="1">
      <c r="A45" s="116"/>
      <c r="B45" s="118"/>
      <c r="C45" s="118"/>
      <c r="D45" s="118"/>
      <c r="E45" s="63"/>
      <c r="F45" s="63"/>
      <c r="G45" s="63"/>
    </row>
    <row r="46" spans="1:8" ht="18" customHeight="1">
      <c r="A46" s="30" t="str">
        <f>"Opening Balance as at 1 January "&amp;B2</f>
        <v>Opening Balance as at 1 January 2020</v>
      </c>
      <c r="B46" s="81"/>
      <c r="C46" s="81"/>
      <c r="D46" s="99">
        <f>B46+C46</f>
        <v>0</v>
      </c>
      <c r="E46" s="63"/>
      <c r="F46" s="63"/>
      <c r="G46" s="63"/>
    </row>
    <row r="47" spans="1:8" ht="18" customHeight="1">
      <c r="A47" s="30" t="s">
        <v>75</v>
      </c>
      <c r="B47" s="81"/>
      <c r="C47" s="81"/>
      <c r="D47" s="99">
        <f t="shared" ref="D47:D49" si="13">B47+C47</f>
        <v>0</v>
      </c>
      <c r="E47" s="63"/>
      <c r="F47" s="63"/>
      <c r="G47" s="63"/>
    </row>
    <row r="48" spans="1:8" ht="18" customHeight="1">
      <c r="A48" s="30" t="s">
        <v>76</v>
      </c>
      <c r="B48" s="81"/>
      <c r="C48" s="81"/>
      <c r="D48" s="99">
        <f t="shared" si="13"/>
        <v>0</v>
      </c>
      <c r="E48" s="63"/>
      <c r="F48" s="63"/>
      <c r="G48" s="63"/>
    </row>
    <row r="49" spans="1:7" ht="18" customHeight="1">
      <c r="A49" s="30" t="s">
        <v>77</v>
      </c>
      <c r="B49" s="81"/>
      <c r="C49" s="81"/>
      <c r="D49" s="99">
        <f t="shared" si="13"/>
        <v>0</v>
      </c>
      <c r="E49" s="63"/>
      <c r="F49" s="63"/>
      <c r="G49" s="63"/>
    </row>
    <row r="50" spans="1:7" ht="18" customHeight="1">
      <c r="A50" s="30" t="str">
        <f>"Balance as at 31 December "&amp;B2</f>
        <v>Balance as at 31 December 2020</v>
      </c>
      <c r="B50" s="99">
        <f>SUM(B46:B49)</f>
        <v>0</v>
      </c>
      <c r="C50" s="99">
        <f t="shared" ref="C50:D50" si="14">SUM(C46:C49)</f>
        <v>0</v>
      </c>
      <c r="D50" s="99">
        <f t="shared" si="14"/>
        <v>0</v>
      </c>
      <c r="E50" s="63"/>
      <c r="F50" s="63"/>
      <c r="G50" s="63"/>
    </row>
    <row r="51" spans="1:7" ht="18" customHeight="1">
      <c r="A51" s="102"/>
      <c r="B51" s="102"/>
      <c r="C51" s="102"/>
      <c r="D51" s="102"/>
      <c r="E51" s="63"/>
      <c r="F51" s="63"/>
      <c r="G51" s="63"/>
    </row>
    <row r="52" spans="1:7" ht="18" customHeight="1">
      <c r="A52" s="102"/>
      <c r="B52" s="102"/>
      <c r="C52" s="102"/>
      <c r="D52" s="102"/>
      <c r="E52" s="63"/>
      <c r="F52" s="63"/>
      <c r="G52" s="63"/>
    </row>
    <row r="53" spans="1:7" ht="15.75" customHeight="1"/>
    <row r="54" spans="1:7" ht="15.75" customHeight="1"/>
    <row r="55" spans="1:7" ht="15.75" customHeight="1">
      <c r="A55" s="16" t="s">
        <v>0</v>
      </c>
    </row>
    <row r="56" spans="1:7" ht="15.75" customHeight="1">
      <c r="A56" s="21" t="s">
        <v>1</v>
      </c>
    </row>
    <row r="57" spans="1:7">
      <c r="A57" s="22" t="s">
        <v>88</v>
      </c>
    </row>
    <row r="58" spans="1:7" ht="15.75" customHeight="1">
      <c r="A58" s="19" t="s">
        <v>89</v>
      </c>
    </row>
    <row r="59" spans="1:7" ht="15.75" customHeight="1">
      <c r="A59" s="20" t="s">
        <v>2</v>
      </c>
    </row>
    <row r="60" spans="1:7" ht="15.75" customHeight="1">
      <c r="A60" s="71" t="s">
        <v>3</v>
      </c>
    </row>
    <row r="61" spans="1:7" ht="15.75" customHeight="1"/>
    <row r="62" spans="1:7" ht="15.75" customHeight="1"/>
    <row r="63" spans="1:7" ht="15.75" customHeight="1"/>
    <row r="64" spans="1:7" ht="33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7" ht="15.75" customHeight="1"/>
    <row r="78" ht="37.15" customHeight="1"/>
    <row r="79" ht="15.75" customHeight="1"/>
    <row r="80" ht="15.75" customHeight="1"/>
    <row r="81" ht="15.75" customHeight="1"/>
    <row r="82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spans="2:2" ht="15.75" customHeight="1"/>
    <row r="114" spans="2:2" ht="15.75" customHeight="1"/>
    <row r="115" spans="2:2" ht="15.75" customHeight="1"/>
    <row r="116" spans="2:2" ht="15.75" customHeight="1"/>
    <row r="117" spans="2:2" ht="15.75" customHeight="1"/>
    <row r="118" spans="2:2" ht="15.75" customHeight="1"/>
    <row r="119" spans="2:2" ht="15.75" customHeight="1"/>
    <row r="120" spans="2:2" ht="15.75" customHeight="1"/>
    <row r="121" spans="2:2" ht="15.75" customHeight="1">
      <c r="B121" s="12" t="s">
        <v>70</v>
      </c>
    </row>
    <row r="122" spans="2:2" ht="15.75" customHeight="1">
      <c r="B122" s="12" t="s">
        <v>71</v>
      </c>
    </row>
    <row r="123" spans="2:2" ht="15.75" customHeight="1">
      <c r="B123" s="12" t="s">
        <v>72</v>
      </c>
    </row>
    <row r="124" spans="2:2" ht="15.75" customHeight="1">
      <c r="B124" s="12" t="s">
        <v>73</v>
      </c>
    </row>
    <row r="125" spans="2:2" ht="15.75" customHeight="1"/>
    <row r="126" spans="2:2" ht="15.75" customHeight="1"/>
    <row r="127" spans="2:2" ht="15.75" customHeight="1"/>
    <row r="128" spans="2:2" ht="15.75" customHeight="1"/>
    <row r="129" spans="1:4" ht="15.75" customHeight="1"/>
    <row r="130" spans="1:4" ht="15.75" customHeight="1"/>
    <row r="131" spans="1:4" ht="15.75" customHeight="1"/>
    <row r="132" spans="1:4" ht="15.75" customHeight="1"/>
    <row r="133" spans="1:4" ht="15.75" customHeight="1"/>
    <row r="134" spans="1:4" ht="15.75" customHeight="1">
      <c r="A134" t="s">
        <v>42</v>
      </c>
      <c r="B134" t="s">
        <v>43</v>
      </c>
      <c r="C134" t="s">
        <v>45</v>
      </c>
      <c r="D134" t="s">
        <v>47</v>
      </c>
    </row>
    <row r="135" spans="1:4" ht="15.75" customHeight="1">
      <c r="A135" t="s">
        <v>8</v>
      </c>
      <c r="B135" t="s">
        <v>44</v>
      </c>
      <c r="C135" t="s">
        <v>46</v>
      </c>
    </row>
    <row r="136" spans="1:4" ht="15.75" customHeight="1">
      <c r="C136" t="s">
        <v>48</v>
      </c>
      <c r="D136" t="s">
        <v>49</v>
      </c>
    </row>
    <row r="137" spans="1:4" ht="15.75" customHeight="1"/>
    <row r="138" spans="1:4" ht="15.75" customHeight="1"/>
    <row r="139" spans="1:4" ht="15.75" customHeight="1"/>
    <row r="140" spans="1:4" ht="15.75" customHeight="1"/>
    <row r="141" spans="1:4" ht="15.75" customHeight="1"/>
    <row r="142" spans="1:4" ht="15.75" customHeight="1"/>
    <row r="143" spans="1:4" ht="15.75" customHeight="1"/>
    <row r="144" spans="1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</sheetData>
  <sheetProtection sheet="1" objects="1" scenarios="1" formatColumns="0" formatRows="0"/>
  <mergeCells count="5">
    <mergeCell ref="A44:A45"/>
    <mergeCell ref="B44:B45"/>
    <mergeCell ref="C44:C45"/>
    <mergeCell ref="D44:D45"/>
    <mergeCell ref="A41:H41"/>
  </mergeCells>
  <printOptions horizontalCentered="1"/>
  <pageMargins left="0.51181102362204722" right="0.31496062992125984" top="0.35433070866141736" bottom="0.35433070866141736" header="0.51181102362204722" footer="0.51181102362204722"/>
  <pageSetup paperSize="5" scale="70" firstPageNumber="0" orientation="landscape" horizontalDpi="300" verticalDpi="300" r:id="rId1"/>
  <headerFooter>
    <oddFooter>&amp;C&amp;"-,Regular"&amp;11&amp;K01+000Page &amp;P&amp;R&amp;"-,Regular"&amp;11&amp;K01+000&amp;A</oddFooter>
  </headerFooter>
  <ignoredErrors>
    <ignoredError sqref="D46:D50 B50:C5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2"/>
  <sheetViews>
    <sheetView showGridLines="0" topLeftCell="A63" zoomScaleNormal="100" zoomScalePageLayoutView="75" workbookViewId="0">
      <selection activeCell="A5" sqref="A5:G21"/>
    </sheetView>
  </sheetViews>
  <sheetFormatPr defaultColWidth="8.7109375" defaultRowHeight="12.75"/>
  <cols>
    <col min="1" max="1" width="50.7109375" customWidth="1"/>
    <col min="2" max="4" width="24.7109375" customWidth="1"/>
    <col min="5" max="7" width="18.7109375" customWidth="1"/>
    <col min="8" max="8" width="28.42578125" customWidth="1"/>
    <col min="9" max="1024" width="14.42578125" customWidth="1"/>
  </cols>
  <sheetData>
    <row r="1" spans="1:25" ht="15.75" customHeight="1">
      <c r="A1" s="3" t="str">
        <f>'1. Budget Outturns'!A1</f>
        <v>State</v>
      </c>
      <c r="B1" s="80" t="str">
        <f>+'1. Budget Outturns'!B1</f>
        <v>Oyo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 customHeight="1">
      <c r="A2" s="3" t="str">
        <f>'1. Budget Outturns'!A2</f>
        <v>Year</v>
      </c>
      <c r="B2" s="80">
        <f>+'1. Budget Outturns'!B2</f>
        <v>2020</v>
      </c>
      <c r="C2" s="5"/>
      <c r="D2" s="5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.75" customHeight="1">
      <c r="A3" s="3" t="str">
        <f>'1. Budget Outturns'!A3</f>
        <v>Budget Title</v>
      </c>
      <c r="B3" s="80" t="str">
        <f>+'1. Budget Outturns'!B3</f>
        <v>THE PEOPLE'S BUDGET</v>
      </c>
      <c r="C3" s="5"/>
      <c r="D3" s="5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customHeight="1">
      <c r="A4" s="72"/>
      <c r="B4" s="5"/>
      <c r="C4" s="5"/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 customHeight="1">
      <c r="A5" s="2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8" customHeight="1">
      <c r="A6" s="43" t="s">
        <v>115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45">
      <c r="A7" s="23" t="s">
        <v>78</v>
      </c>
      <c r="B7" s="23" t="str">
        <f>$B$2&amp;" Final Budget"</f>
        <v>2020 Final Budget</v>
      </c>
      <c r="C7" s="23" t="str">
        <f>$B$2&amp;" Actual Amount"</f>
        <v>2020 Actual Amount</v>
      </c>
      <c r="D7" s="23" t="s">
        <v>143</v>
      </c>
      <c r="E7" s="23" t="s">
        <v>132</v>
      </c>
      <c r="F7" s="23" t="s">
        <v>81</v>
      </c>
      <c r="G7" s="23" t="s">
        <v>82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>
      <c r="A8" s="82" t="s">
        <v>202</v>
      </c>
      <c r="B8" s="77">
        <v>40161036524</v>
      </c>
      <c r="C8" s="77">
        <v>37802132268.13121</v>
      </c>
      <c r="D8" s="70">
        <f t="shared" ref="D8:D20" si="0">+B8-C8</f>
        <v>2358904255.8687897</v>
      </c>
      <c r="E8" s="25">
        <f>+IF(B8=0,"",C8/B8)</f>
        <v>0.94126386019795272</v>
      </c>
      <c r="F8" s="25">
        <f>IFERROR(B8/$B$20,"")</f>
        <v>0.36877094516149239</v>
      </c>
      <c r="G8" s="25">
        <f>IFERROR(C8/$C$20,"")</f>
        <v>0.37194709740834087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>
      <c r="A9" s="82" t="s">
        <v>208</v>
      </c>
      <c r="B9" s="77">
        <v>22876922600</v>
      </c>
      <c r="C9" s="77">
        <v>20905656492.879997</v>
      </c>
      <c r="D9" s="70">
        <f t="shared" si="0"/>
        <v>1971266107.1200027</v>
      </c>
      <c r="E9" s="25">
        <f>+IF(B9=0,"",C9/B9)</f>
        <v>0.91383167475856208</v>
      </c>
      <c r="F9" s="25">
        <f t="shared" ref="F9:F19" si="1">IFERROR(B9/$B$20,"")</f>
        <v>0.21006291420159925</v>
      </c>
      <c r="G9" s="25">
        <f t="shared" ref="G9:G19" si="2">IFERROR(C9/$C$20,"")</f>
        <v>0.20569734523938152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>
      <c r="A10" s="82" t="s">
        <v>203</v>
      </c>
      <c r="B10" s="81">
        <v>6322903214</v>
      </c>
      <c r="C10" s="81">
        <v>5980786381.8900003</v>
      </c>
      <c r="D10" s="70">
        <f t="shared" si="0"/>
        <v>342116832.10999966</v>
      </c>
      <c r="E10" s="25">
        <f t="shared" ref="E10:E20" si="3">+IF(B10=0,"",C10/B10)</f>
        <v>0.94589244520578875</v>
      </c>
      <c r="F10" s="25">
        <f t="shared" si="1"/>
        <v>5.8058835035246316E-2</v>
      </c>
      <c r="G10" s="25">
        <f t="shared" si="2"/>
        <v>5.8846842796714302E-2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>
      <c r="A11" s="82" t="s">
        <v>211</v>
      </c>
      <c r="B11" s="81">
        <v>3773989230</v>
      </c>
      <c r="C11" s="81">
        <v>2817539950.3500004</v>
      </c>
      <c r="D11" s="70">
        <f t="shared" si="0"/>
        <v>956449279.64999962</v>
      </c>
      <c r="E11" s="25">
        <f t="shared" si="3"/>
        <v>0.74656809509496147</v>
      </c>
      <c r="F11" s="25">
        <f t="shared" si="1"/>
        <v>3.4653925691003985E-2</v>
      </c>
      <c r="G11" s="25">
        <f t="shared" si="2"/>
        <v>2.7722663868043528E-2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>
      <c r="A12" s="82" t="s">
        <v>207</v>
      </c>
      <c r="B12" s="81">
        <v>2155342077</v>
      </c>
      <c r="C12" s="81">
        <v>1650604128.4100001</v>
      </c>
      <c r="D12" s="70">
        <f t="shared" si="0"/>
        <v>504737948.58999991</v>
      </c>
      <c r="E12" s="25">
        <f t="shared" si="3"/>
        <v>0.765820027374708</v>
      </c>
      <c r="F12" s="25">
        <f t="shared" si="1"/>
        <v>1.979101147966238E-2</v>
      </c>
      <c r="G12" s="25">
        <f t="shared" si="2"/>
        <v>1.6240814411675367E-2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>
      <c r="A13" s="82" t="s">
        <v>205</v>
      </c>
      <c r="B13" s="77">
        <v>2041732897</v>
      </c>
      <c r="C13" s="77">
        <v>1554476253.8200002</v>
      </c>
      <c r="D13" s="70">
        <f t="shared" si="0"/>
        <v>487256643.17999983</v>
      </c>
      <c r="E13" s="25">
        <f t="shared" si="3"/>
        <v>0.761351426576931</v>
      </c>
      <c r="F13" s="25">
        <f t="shared" si="1"/>
        <v>1.8747817172100487E-2</v>
      </c>
      <c r="G13" s="25">
        <f t="shared" si="2"/>
        <v>1.5294981946983264E-2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>
      <c r="A14" s="82" t="s">
        <v>210</v>
      </c>
      <c r="B14" s="77">
        <v>1182765688</v>
      </c>
      <c r="C14" s="77">
        <v>945181954.72000003</v>
      </c>
      <c r="D14" s="70">
        <f t="shared" si="0"/>
        <v>237583733.27999997</v>
      </c>
      <c r="E14" s="25">
        <f t="shared" si="3"/>
        <v>0.79912865608932004</v>
      </c>
      <c r="F14" s="25">
        <f t="shared" si="1"/>
        <v>1.086051701896913E-2</v>
      </c>
      <c r="G14" s="25">
        <f t="shared" si="2"/>
        <v>9.2999432436043777E-3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>
      <c r="A15" s="82" t="s">
        <v>204</v>
      </c>
      <c r="B15" s="81">
        <v>720497686</v>
      </c>
      <c r="C15" s="81">
        <v>579875091.05999994</v>
      </c>
      <c r="D15" s="70">
        <f t="shared" si="0"/>
        <v>140622594.94000006</v>
      </c>
      <c r="E15" s="25">
        <f t="shared" si="3"/>
        <v>0.80482575076583929</v>
      </c>
      <c r="F15" s="25">
        <f t="shared" si="1"/>
        <v>6.615830557413732E-3</v>
      </c>
      <c r="G15" s="25">
        <f t="shared" si="2"/>
        <v>5.7055738403675726E-3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>
      <c r="A16" s="82" t="s">
        <v>206</v>
      </c>
      <c r="B16" s="77">
        <v>630886638</v>
      </c>
      <c r="C16" s="77">
        <v>500436047.97000003</v>
      </c>
      <c r="D16" s="70">
        <f t="shared" si="0"/>
        <v>130450590.02999997</v>
      </c>
      <c r="E16" s="25">
        <f t="shared" si="3"/>
        <v>0.79322657642021577</v>
      </c>
      <c r="F16" s="25">
        <f t="shared" si="1"/>
        <v>5.7929944523713783E-3</v>
      </c>
      <c r="G16" s="25">
        <f t="shared" si="2"/>
        <v>4.9239480503554291E-3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>
      <c r="A17" s="82" t="s">
        <v>209</v>
      </c>
      <c r="B17" s="81">
        <v>259005355</v>
      </c>
      <c r="C17" s="81">
        <v>150070198.07999998</v>
      </c>
      <c r="D17" s="70">
        <f t="shared" si="0"/>
        <v>108935156.92000002</v>
      </c>
      <c r="E17" s="25">
        <f t="shared" si="3"/>
        <v>0.57940963452280736</v>
      </c>
      <c r="F17" s="25">
        <f t="shared" si="1"/>
        <v>2.3782665446933741E-3</v>
      </c>
      <c r="G17" s="25">
        <f t="shared" si="2"/>
        <v>1.4765879921119643E-3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8" customHeight="1">
      <c r="A18" s="110" t="s">
        <v>14</v>
      </c>
      <c r="B18" s="81">
        <v>28780017722.459999</v>
      </c>
      <c r="C18" s="81">
        <v>28746329732.449997</v>
      </c>
      <c r="D18" s="70">
        <f t="shared" si="0"/>
        <v>33687990.010002136</v>
      </c>
      <c r="E18" s="25">
        <f t="shared" si="3"/>
        <v>0.99882946597410494</v>
      </c>
      <c r="F18" s="25">
        <f t="shared" si="1"/>
        <v>0.26426694268544759</v>
      </c>
      <c r="G18" s="25">
        <f t="shared" si="2"/>
        <v>0.28284420120242176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8" customHeight="1">
      <c r="A19" s="88" t="s">
        <v>16</v>
      </c>
      <c r="B19" s="70">
        <f>SUM(B8:B17)</f>
        <v>80125081909</v>
      </c>
      <c r="C19" s="70">
        <f>SUM(C8:C17)</f>
        <v>72886758767.311218</v>
      </c>
      <c r="D19" s="70">
        <f t="shared" si="0"/>
        <v>7238323141.6887817</v>
      </c>
      <c r="E19" s="25">
        <f t="shared" si="3"/>
        <v>0.909662206025455</v>
      </c>
      <c r="F19" s="25">
        <f t="shared" si="1"/>
        <v>0.73573305731455241</v>
      </c>
      <c r="G19" s="25">
        <f t="shared" si="2"/>
        <v>0.71715579879757829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8" customHeight="1">
      <c r="A20" s="88" t="s">
        <v>15</v>
      </c>
      <c r="B20" s="48">
        <f>SUM(B8:B18)</f>
        <v>108905099631.45999</v>
      </c>
      <c r="C20" s="48">
        <f>SUM(C8:C18)</f>
        <v>101633088499.76122</v>
      </c>
      <c r="D20" s="48">
        <f t="shared" si="0"/>
        <v>7272011131.6987762</v>
      </c>
      <c r="E20" s="26">
        <f t="shared" si="3"/>
        <v>0.93322616519972335</v>
      </c>
      <c r="F20" s="13"/>
      <c r="G20" s="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8" customHeight="1">
      <c r="A21" s="114" t="s">
        <v>146</v>
      </c>
      <c r="B21" s="114"/>
      <c r="C21" s="114"/>
      <c r="D21" s="114"/>
      <c r="E21" s="114"/>
      <c r="F21" s="114"/>
      <c r="G21" s="11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29" customFormat="1" ht="18" customHeight="1">
      <c r="A22" s="37"/>
      <c r="B22" s="38"/>
      <c r="C22" s="38"/>
      <c r="D22" s="39"/>
      <c r="E22" s="40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s="42" customFormat="1" ht="18" customHeight="1">
      <c r="A23" s="43" t="s">
        <v>80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ht="45">
      <c r="A24" s="23" t="s">
        <v>78</v>
      </c>
      <c r="B24" s="23" t="str">
        <f>$B$2&amp;" Final Budget"</f>
        <v>2020 Final Budget</v>
      </c>
      <c r="C24" s="23" t="str">
        <f>$B$2&amp;" Actual Amount"</f>
        <v>2020 Actual Amount</v>
      </c>
      <c r="D24" s="23" t="s">
        <v>143</v>
      </c>
      <c r="E24" s="23" t="s">
        <v>132</v>
      </c>
      <c r="F24" s="23" t="s">
        <v>81</v>
      </c>
      <c r="G24" s="23" t="s">
        <v>82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>
      <c r="A25" s="82" t="s">
        <v>207</v>
      </c>
      <c r="B25" s="77">
        <v>34945000000</v>
      </c>
      <c r="C25" s="87">
        <v>18055068648.710003</v>
      </c>
      <c r="D25" s="70">
        <f t="shared" ref="D25:D37" si="4">+B25-C25</f>
        <v>16889931351.289997</v>
      </c>
      <c r="E25" s="25">
        <f>+IF(B25=0,"",C25/B25)</f>
        <v>0.51667101584518538</v>
      </c>
      <c r="F25" s="25">
        <f>IFERROR(B25/$B$37,"")</f>
        <v>0.53611135628951712</v>
      </c>
      <c r="G25" s="25">
        <f>IFERROR(C25/$C$37,"")</f>
        <v>0.57722833245814587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>
      <c r="A26" s="82" t="s">
        <v>203</v>
      </c>
      <c r="B26" s="77">
        <v>4101250000</v>
      </c>
      <c r="C26" s="77">
        <v>3273325662.8899999</v>
      </c>
      <c r="D26" s="70">
        <f t="shared" si="4"/>
        <v>827924337.11000013</v>
      </c>
      <c r="E26" s="25">
        <f t="shared" ref="E26:E37" si="5">+IF(B26=0,"",C26/B26)</f>
        <v>0.79812878095458695</v>
      </c>
      <c r="F26" s="25">
        <f t="shared" ref="F26:F36" si="6">IFERROR(B26/$B$37,"")</f>
        <v>6.291963657125145E-2</v>
      </c>
      <c r="G26" s="25">
        <f t="shared" ref="G26:G36" si="7">IFERROR(C26/$C$37,"")</f>
        <v>0.10464963333814005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>
      <c r="A27" s="82" t="s">
        <v>202</v>
      </c>
      <c r="B27" s="87">
        <v>6759750000</v>
      </c>
      <c r="C27" s="77">
        <v>1919328841.8300002</v>
      </c>
      <c r="D27" s="70">
        <f t="shared" si="4"/>
        <v>4840421158.1700001</v>
      </c>
      <c r="E27" s="25">
        <f t="shared" si="5"/>
        <v>0.28393488543659162</v>
      </c>
      <c r="F27" s="25">
        <f t="shared" si="6"/>
        <v>0.10370521507162865</v>
      </c>
      <c r="G27" s="25">
        <f t="shared" si="7"/>
        <v>6.1361770944444012E-2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>
      <c r="A28" s="82" t="s">
        <v>210</v>
      </c>
      <c r="B28" s="87">
        <v>4348000000</v>
      </c>
      <c r="C28" s="87">
        <v>891577107.25</v>
      </c>
      <c r="D28" s="70">
        <f t="shared" si="4"/>
        <v>3456422892.75</v>
      </c>
      <c r="E28" s="25">
        <f t="shared" si="5"/>
        <v>0.20505453248620056</v>
      </c>
      <c r="F28" s="25">
        <f t="shared" si="6"/>
        <v>6.6705170328997573E-2</v>
      </c>
      <c r="G28" s="25">
        <f t="shared" si="7"/>
        <v>2.8504104686001577E-2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>
      <c r="A29" s="82" t="s">
        <v>208</v>
      </c>
      <c r="B29" s="87">
        <v>2138405718</v>
      </c>
      <c r="C29" s="87">
        <v>576771749.66000009</v>
      </c>
      <c r="D29" s="70">
        <f t="shared" si="4"/>
        <v>1561633968.3399999</v>
      </c>
      <c r="E29" s="25">
        <f t="shared" si="5"/>
        <v>0.26972044865248535</v>
      </c>
      <c r="F29" s="25">
        <f t="shared" si="6"/>
        <v>3.2806512799377269E-2</v>
      </c>
      <c r="G29" s="25">
        <f t="shared" si="7"/>
        <v>1.8439641617701414E-2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>
      <c r="A30" s="82" t="s">
        <v>209</v>
      </c>
      <c r="B30" s="87">
        <v>420000000</v>
      </c>
      <c r="C30" s="77">
        <v>166467237.59999999</v>
      </c>
      <c r="D30" s="70">
        <f t="shared" si="4"/>
        <v>253532762.40000001</v>
      </c>
      <c r="E30" s="25">
        <f t="shared" si="5"/>
        <v>0.39635056571428567</v>
      </c>
      <c r="F30" s="25">
        <f t="shared" si="6"/>
        <v>6.4434617153125533E-3</v>
      </c>
      <c r="G30" s="25">
        <f t="shared" si="7"/>
        <v>5.3220293889952811E-3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>
      <c r="A31" s="82" t="s">
        <v>206</v>
      </c>
      <c r="B31" s="77">
        <v>1790000000</v>
      </c>
      <c r="C31" s="87">
        <v>134281726</v>
      </c>
      <c r="D31" s="70">
        <f t="shared" si="4"/>
        <v>1655718274</v>
      </c>
      <c r="E31" s="25">
        <f t="shared" si="5"/>
        <v>7.5017724022346369E-2</v>
      </c>
      <c r="F31" s="25">
        <f t="shared" si="6"/>
        <v>2.7461420167641595E-2</v>
      </c>
      <c r="G31" s="25">
        <f t="shared" si="7"/>
        <v>4.2930447004486836E-3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>
      <c r="A32" s="82" t="s">
        <v>204</v>
      </c>
      <c r="B32" s="87">
        <v>530500000</v>
      </c>
      <c r="C32" s="77">
        <v>107580215.47</v>
      </c>
      <c r="D32" s="70">
        <f t="shared" si="4"/>
        <v>422919784.52999997</v>
      </c>
      <c r="E32" s="25">
        <f t="shared" si="5"/>
        <v>0.20279022708765315</v>
      </c>
      <c r="F32" s="25">
        <f t="shared" si="6"/>
        <v>8.1387058094602605E-3</v>
      </c>
      <c r="G32" s="25">
        <f t="shared" si="7"/>
        <v>3.4393858915442522E-3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>
      <c r="A33" s="82" t="s">
        <v>205</v>
      </c>
      <c r="B33" s="87">
        <v>923500000</v>
      </c>
      <c r="C33" s="87">
        <v>33070174.27</v>
      </c>
      <c r="D33" s="70">
        <f t="shared" si="4"/>
        <v>890429825.73000002</v>
      </c>
      <c r="E33" s="25">
        <f t="shared" si="5"/>
        <v>3.5809609388197078E-2</v>
      </c>
      <c r="F33" s="25">
        <f t="shared" si="6"/>
        <v>1.4167944985931293E-2</v>
      </c>
      <c r="G33" s="25">
        <f t="shared" si="7"/>
        <v>1.0572677356912876E-3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>
      <c r="A34" s="82" t="s">
        <v>211</v>
      </c>
      <c r="B34" s="87">
        <v>347500000</v>
      </c>
      <c r="C34" s="87">
        <v>30057391.210000001</v>
      </c>
      <c r="D34" s="70">
        <f t="shared" si="4"/>
        <v>317442608.79000002</v>
      </c>
      <c r="E34" s="25">
        <f t="shared" si="5"/>
        <v>8.6496089812949636E-2</v>
      </c>
      <c r="F34" s="25">
        <f t="shared" si="6"/>
        <v>5.3311974906455053E-3</v>
      </c>
      <c r="G34" s="25">
        <f t="shared" si="7"/>
        <v>9.6094776174833604E-4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8" customHeight="1">
      <c r="A35" s="110" t="s">
        <v>14</v>
      </c>
      <c r="B35" s="77">
        <v>8878447892</v>
      </c>
      <c r="C35" s="87">
        <v>6091373602.2099991</v>
      </c>
      <c r="D35" s="70">
        <f t="shared" si="4"/>
        <v>2787074289.7900009</v>
      </c>
      <c r="E35" s="25">
        <f t="shared" si="5"/>
        <v>0.68608541451244898</v>
      </c>
      <c r="F35" s="25">
        <f t="shared" si="6"/>
        <v>0.13620937877023676</v>
      </c>
      <c r="G35" s="25">
        <f t="shared" si="7"/>
        <v>0.19474384147713922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8" customHeight="1">
      <c r="A36" s="88" t="s">
        <v>16</v>
      </c>
      <c r="B36" s="70">
        <f>SUM(B25:B34)</f>
        <v>56303905718</v>
      </c>
      <c r="C36" s="70">
        <f>SUM(C25:C34)</f>
        <v>25187528754.890003</v>
      </c>
      <c r="D36" s="70">
        <f t="shared" si="4"/>
        <v>31116376963.109997</v>
      </c>
      <c r="E36" s="25">
        <f t="shared" si="5"/>
        <v>0.44734958318953194</v>
      </c>
      <c r="F36" s="25">
        <f t="shared" si="6"/>
        <v>0.86379062122976324</v>
      </c>
      <c r="G36" s="25">
        <f t="shared" si="7"/>
        <v>0.80525615852286081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8" customHeight="1">
      <c r="A37" s="88" t="s">
        <v>15</v>
      </c>
      <c r="B37" s="48">
        <f>SUM(B25:B35)</f>
        <v>65182353610</v>
      </c>
      <c r="C37" s="48">
        <f>SUM(C25:C35)</f>
        <v>31278902357.100002</v>
      </c>
      <c r="D37" s="48">
        <f t="shared" si="4"/>
        <v>33903451252.899998</v>
      </c>
      <c r="E37" s="26">
        <f t="shared" si="5"/>
        <v>0.47986764246422248</v>
      </c>
      <c r="F37" s="13"/>
      <c r="G37" s="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8" customHeight="1">
      <c r="A38" s="114" t="s">
        <v>146</v>
      </c>
      <c r="B38" s="114"/>
      <c r="C38" s="114"/>
      <c r="D38" s="114"/>
      <c r="E38" s="114"/>
      <c r="F38" s="114"/>
      <c r="G38" s="11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" customHeight="1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" customHeight="1">
      <c r="A40" s="43" t="s">
        <v>79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42" customHeight="1">
      <c r="A41" s="35" t="s">
        <v>78</v>
      </c>
      <c r="B41" s="23" t="str">
        <f>$B$2&amp;" Final Budget"</f>
        <v>2020 Final Budget</v>
      </c>
      <c r="C41" s="23" t="str">
        <f>$B$2&amp;" Actual Amount"</f>
        <v>2020 Actual Amount</v>
      </c>
      <c r="D41" s="23" t="s">
        <v>143</v>
      </c>
      <c r="E41" s="23" t="s">
        <v>132</v>
      </c>
      <c r="F41" s="23" t="s">
        <v>81</v>
      </c>
      <c r="G41" s="23" t="s">
        <v>82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>
      <c r="A42" s="82" t="s">
        <v>202</v>
      </c>
      <c r="B42" s="77">
        <v>46920786524</v>
      </c>
      <c r="C42" s="77">
        <v>39721461109.961212</v>
      </c>
      <c r="D42" s="70">
        <f t="shared" ref="D42:D54" si="8">+B42-C42</f>
        <v>7199325414.0387878</v>
      </c>
      <c r="E42" s="25">
        <f>+IF(B42=0,"",C42/B42)</f>
        <v>0.84656426399936135</v>
      </c>
      <c r="F42" s="25">
        <f>IFERROR(B42/$B$54,"")</f>
        <v>0.26952422848601665</v>
      </c>
      <c r="G42" s="25">
        <f>IFERROR(C42/$C$54,"")</f>
        <v>0.29885536176144567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>
      <c r="A43" s="82" t="s">
        <v>208</v>
      </c>
      <c r="B43" s="77">
        <v>25015328318</v>
      </c>
      <c r="C43" s="77">
        <v>21482428242.539997</v>
      </c>
      <c r="D43" s="70">
        <f t="shared" si="8"/>
        <v>3532900075.4600029</v>
      </c>
      <c r="E43" s="25">
        <f t="shared" ref="E43:E54" si="9">+IF(B43=0,"",C43/B43)</f>
        <v>0.85877058935429307</v>
      </c>
      <c r="F43" s="25">
        <f t="shared" ref="F43:F53" si="10">IFERROR(B43/$B$54,"")</f>
        <v>0.14369403338506906</v>
      </c>
      <c r="G43" s="25">
        <f t="shared" ref="G43:G53" si="11">IFERROR(C43/$C$54,"")</f>
        <v>0.1616289704491401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>
      <c r="A44" s="82" t="s">
        <v>207</v>
      </c>
      <c r="B44" s="77">
        <v>37100342077</v>
      </c>
      <c r="C44" s="77">
        <v>19705672777.120003</v>
      </c>
      <c r="D44" s="70">
        <f t="shared" si="8"/>
        <v>17394669299.879997</v>
      </c>
      <c r="E44" s="25">
        <f t="shared" si="9"/>
        <v>0.53114531225134831</v>
      </c>
      <c r="F44" s="25">
        <f t="shared" si="10"/>
        <v>0.21311324501681161</v>
      </c>
      <c r="G44" s="25">
        <f t="shared" si="11"/>
        <v>0.14826106094778094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>
      <c r="A45" s="82" t="s">
        <v>203</v>
      </c>
      <c r="B45" s="77">
        <v>10424153214</v>
      </c>
      <c r="C45" s="77">
        <v>9254112044.7800007</v>
      </c>
      <c r="D45" s="70">
        <f t="shared" si="8"/>
        <v>1170041169.2199993</v>
      </c>
      <c r="E45" s="25">
        <f t="shared" si="9"/>
        <v>0.88775671796068834</v>
      </c>
      <c r="F45" s="25">
        <f t="shared" si="10"/>
        <v>5.9878831127144226E-2</v>
      </c>
      <c r="G45" s="25">
        <f t="shared" si="11"/>
        <v>6.9625862836906582E-2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>
      <c r="A46" s="82" t="s">
        <v>211</v>
      </c>
      <c r="B46" s="77">
        <v>4121489230</v>
      </c>
      <c r="C46" s="77">
        <v>2847597341.5600004</v>
      </c>
      <c r="D46" s="70">
        <f t="shared" si="8"/>
        <v>1273891888.4399996</v>
      </c>
      <c r="E46" s="25">
        <f t="shared" si="9"/>
        <v>0.69091466279532177</v>
      </c>
      <c r="F46" s="25">
        <f t="shared" si="10"/>
        <v>2.3674820633302493E-2</v>
      </c>
      <c r="G46" s="25">
        <f t="shared" si="11"/>
        <v>2.1424683530823819E-2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>
      <c r="A47" s="82" t="s">
        <v>210</v>
      </c>
      <c r="B47" s="77">
        <v>5530765688</v>
      </c>
      <c r="C47" s="77">
        <v>1836759061.97</v>
      </c>
      <c r="D47" s="70">
        <f t="shared" si="8"/>
        <v>3694006626.0299997</v>
      </c>
      <c r="E47" s="25">
        <f t="shared" si="9"/>
        <v>0.33209851322307543</v>
      </c>
      <c r="F47" s="25">
        <f t="shared" si="10"/>
        <v>3.177004192443901E-2</v>
      </c>
      <c r="G47" s="25">
        <f t="shared" si="11"/>
        <v>1.381936309981307E-2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>
      <c r="A48" s="82" t="s">
        <v>205</v>
      </c>
      <c r="B48" s="77">
        <v>2965232897</v>
      </c>
      <c r="C48" s="77">
        <v>1587546428.0900002</v>
      </c>
      <c r="D48" s="70">
        <f t="shared" si="8"/>
        <v>1377686468.9099998</v>
      </c>
      <c r="E48" s="25">
        <f t="shared" si="9"/>
        <v>0.53538675821928206</v>
      </c>
      <c r="F48" s="25">
        <f t="shared" si="10"/>
        <v>1.7033007501621671E-2</v>
      </c>
      <c r="G48" s="25">
        <f t="shared" si="11"/>
        <v>1.1944343154107886E-2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>
      <c r="A49" s="82" t="s">
        <v>204</v>
      </c>
      <c r="B49" s="77">
        <v>1250997686</v>
      </c>
      <c r="C49" s="77">
        <v>687455306.52999997</v>
      </c>
      <c r="D49" s="70">
        <f t="shared" si="8"/>
        <v>563542379.47000003</v>
      </c>
      <c r="E49" s="25">
        <f t="shared" si="9"/>
        <v>0.5495256419922746</v>
      </c>
      <c r="F49" s="25">
        <f t="shared" si="10"/>
        <v>7.1860301400633467E-3</v>
      </c>
      <c r="G49" s="25">
        <f t="shared" si="11"/>
        <v>5.1722594936550979E-3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>
      <c r="A50" s="82" t="s">
        <v>206</v>
      </c>
      <c r="B50" s="77">
        <v>2420886638</v>
      </c>
      <c r="C50" s="77">
        <v>634717773.97000003</v>
      </c>
      <c r="D50" s="70">
        <f t="shared" si="8"/>
        <v>1786168864.03</v>
      </c>
      <c r="E50" s="25">
        <f t="shared" si="9"/>
        <v>0.26218401308306122</v>
      </c>
      <c r="F50" s="25">
        <f t="shared" si="10"/>
        <v>1.3906152298306189E-2</v>
      </c>
      <c r="G50" s="25">
        <f t="shared" si="11"/>
        <v>4.7754741304985469E-3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>
      <c r="A51" s="82" t="s">
        <v>209</v>
      </c>
      <c r="B51" s="77">
        <v>679005355</v>
      </c>
      <c r="C51" s="77">
        <v>316537435.67999995</v>
      </c>
      <c r="D51" s="70">
        <f t="shared" si="8"/>
        <v>362467919.32000005</v>
      </c>
      <c r="E51" s="25">
        <f t="shared" si="9"/>
        <v>0.46617811383829211</v>
      </c>
      <c r="F51" s="25">
        <f t="shared" si="10"/>
        <v>3.9003692819735659E-3</v>
      </c>
      <c r="G51" s="25">
        <f t="shared" si="11"/>
        <v>2.381556649925537E-3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8" customHeight="1">
      <c r="A52" s="110" t="s">
        <v>14</v>
      </c>
      <c r="B52" s="77">
        <v>37658465614.459999</v>
      </c>
      <c r="C52" s="77">
        <v>34837703334.659996</v>
      </c>
      <c r="D52" s="70">
        <f t="shared" si="8"/>
        <v>2820762279.8000031</v>
      </c>
      <c r="E52" s="25">
        <f t="shared" si="9"/>
        <v>0.92509619726203363</v>
      </c>
      <c r="F52" s="25">
        <f t="shared" si="10"/>
        <v>0.21631924020525223</v>
      </c>
      <c r="G52" s="25">
        <f t="shared" si="11"/>
        <v>0.26211106394590278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8" customHeight="1">
      <c r="A53" s="88" t="s">
        <v>16</v>
      </c>
      <c r="B53" s="70">
        <f>SUM(B42:B51)</f>
        <v>136428987627</v>
      </c>
      <c r="C53" s="70">
        <f>SUM(C42:C51)</f>
        <v>98074287522.201202</v>
      </c>
      <c r="D53" s="70">
        <f t="shared" si="8"/>
        <v>38354700104.798798</v>
      </c>
      <c r="E53" s="25">
        <f t="shared" si="9"/>
        <v>0.71886693017424252</v>
      </c>
      <c r="F53" s="25">
        <f t="shared" si="10"/>
        <v>0.78368075979474783</v>
      </c>
      <c r="G53" s="25">
        <f t="shared" si="11"/>
        <v>0.73788893605409711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8" customHeight="1">
      <c r="A54" s="88" t="s">
        <v>15</v>
      </c>
      <c r="B54" s="48">
        <f>SUM(B42:B52)</f>
        <v>174087453241.45999</v>
      </c>
      <c r="C54" s="48">
        <f>SUM(C42:C52)</f>
        <v>132911990856.86121</v>
      </c>
      <c r="D54" s="48">
        <f t="shared" si="8"/>
        <v>41175462384.598785</v>
      </c>
      <c r="E54" s="26">
        <f t="shared" si="9"/>
        <v>0.76347828853875954</v>
      </c>
      <c r="F54" s="13"/>
      <c r="G54" s="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29" customFormat="1" ht="15.75" customHeight="1">
      <c r="A55" s="114" t="s">
        <v>146</v>
      </c>
      <c r="B55" s="114"/>
      <c r="C55" s="114"/>
      <c r="D55" s="114"/>
      <c r="E55" s="114"/>
      <c r="F55" s="114"/>
      <c r="G55" s="114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s="29" customFormat="1" ht="15.75" customHeight="1">
      <c r="A56" s="37"/>
      <c r="B56" s="38"/>
      <c r="C56" s="38"/>
      <c r="D56" s="39"/>
      <c r="E56" s="40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s="29" customFormat="1" ht="15.75" customHeight="1">
      <c r="A57" s="37"/>
      <c r="B57" s="38"/>
      <c r="C57" s="38"/>
      <c r="D57" s="39"/>
      <c r="E57" s="40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s="29" customFormat="1" ht="15.75" customHeight="1">
      <c r="A58" s="37"/>
      <c r="B58" s="37"/>
      <c r="C58" s="41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15.75" customHeight="1">
      <c r="A59" s="16" t="s">
        <v>0</v>
      </c>
      <c r="B59" s="5"/>
      <c r="C59" s="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>
      <c r="A60" s="1" t="s">
        <v>1</v>
      </c>
      <c r="B60" s="5"/>
      <c r="C60" s="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>
      <c r="A61" s="22" t="s">
        <v>88</v>
      </c>
      <c r="B61" s="5"/>
      <c r="C61" s="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>
      <c r="A62" s="19" t="s">
        <v>89</v>
      </c>
      <c r="B62" s="5"/>
      <c r="C62" s="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>
      <c r="A63" s="20" t="s">
        <v>2</v>
      </c>
      <c r="B63" s="5"/>
      <c r="C63" s="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>
      <c r="A64" s="4" t="s">
        <v>3</v>
      </c>
      <c r="B64" s="5"/>
      <c r="C64" s="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>
      <c r="A65" s="13"/>
      <c r="B65" s="5"/>
      <c r="C65" s="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>
      <c r="A66" s="5"/>
      <c r="B66" s="5"/>
      <c r="C66" s="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>
      <c r="A67" s="5"/>
      <c r="B67" s="5"/>
      <c r="C67" s="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>
      <c r="A68" s="5"/>
      <c r="B68" s="5"/>
      <c r="C68" s="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>
      <c r="A69" s="5"/>
      <c r="B69" s="5"/>
      <c r="C69" s="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>
      <c r="A70" s="5"/>
      <c r="B70" s="5"/>
      <c r="C70" s="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>
      <c r="A71" s="5"/>
      <c r="B71" s="5"/>
      <c r="C71" s="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>
      <c r="A72" s="5"/>
      <c r="B72" s="5"/>
      <c r="C72" s="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>
      <c r="A73" s="5"/>
      <c r="B73" s="5"/>
      <c r="C73" s="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>
      <c r="A74" s="5"/>
      <c r="B74" s="5"/>
      <c r="C74" s="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>
      <c r="A75" s="5"/>
      <c r="B75" s="5"/>
      <c r="C75" s="8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>
      <c r="A76" s="5"/>
      <c r="B76" s="5"/>
      <c r="C76" s="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>
      <c r="A77" s="5"/>
      <c r="B77" s="5"/>
      <c r="C77" s="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>
      <c r="A78" s="5"/>
      <c r="B78" s="5"/>
      <c r="C78" s="8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>
      <c r="A79" s="5"/>
      <c r="B79" s="5"/>
      <c r="C79" s="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>
      <c r="A80" s="5"/>
      <c r="B80" s="5"/>
      <c r="C80" s="8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>
      <c r="A81" s="5"/>
      <c r="B81" s="5"/>
      <c r="C81" s="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>
      <c r="A82" s="5"/>
      <c r="B82" s="5"/>
      <c r="C82" s="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>
      <c r="A83" s="5"/>
      <c r="B83" s="5"/>
      <c r="C83" s="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>
      <c r="A84" s="5"/>
      <c r="B84" s="5"/>
      <c r="C84" s="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>
      <c r="A85" s="5"/>
      <c r="B85" s="5"/>
      <c r="C85" s="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>
      <c r="A86" s="5"/>
      <c r="B86" s="5"/>
      <c r="C86" s="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>
      <c r="A87" s="5"/>
      <c r="B87" s="5"/>
      <c r="C87" s="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>
      <c r="A88" s="5"/>
      <c r="B88" s="5"/>
      <c r="C88" s="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>
      <c r="A89" s="5"/>
      <c r="B89" s="5"/>
      <c r="C89" s="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sheetProtection sheet="1" objects="1" scenarios="1" formatColumns="0" formatRows="0"/>
  <sortState ref="A41:C51">
    <sortCondition descending="1" ref="C41:C51"/>
  </sortState>
  <mergeCells count="3">
    <mergeCell ref="A21:G21"/>
    <mergeCell ref="A38:G38"/>
    <mergeCell ref="A55:G55"/>
  </mergeCells>
  <printOptions horizontalCentered="1"/>
  <pageMargins left="0.70866141732283472" right="0.31496062992125984" top="0.35433070866141736" bottom="0.35433070866141736" header="0.51181102362204722" footer="0.51181102362204722"/>
  <pageSetup paperSize="5" scale="85" firstPageNumber="0" orientation="landscape" horizontalDpi="300" verticalDpi="300" r:id="rId1"/>
  <ignoredErrors>
    <ignoredError sqref="B36:C36 B53:C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showGridLines="0" tabSelected="1" workbookViewId="0">
      <selection activeCell="B13" sqref="B13"/>
    </sheetView>
  </sheetViews>
  <sheetFormatPr defaultColWidth="8.7109375" defaultRowHeight="12.75"/>
  <cols>
    <col min="1" max="1" width="50.7109375" customWidth="1"/>
    <col min="2" max="2" width="30.7109375" customWidth="1"/>
    <col min="3" max="3" width="34.85546875" customWidth="1"/>
    <col min="4" max="7" width="24.7109375" customWidth="1"/>
    <col min="8" max="9" width="18.7109375" customWidth="1"/>
    <col min="10" max="1027" width="14.42578125" customWidth="1"/>
  </cols>
  <sheetData>
    <row r="1" spans="1:26" ht="15.75" customHeight="1">
      <c r="A1" s="3" t="str">
        <f>'1. Budget Outturns'!A1</f>
        <v>State</v>
      </c>
      <c r="B1" s="80" t="str">
        <f>+'1. Budget Outturns'!B1</f>
        <v>Oyo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3" t="str">
        <f>'1. Budget Outturns'!A2</f>
        <v>Year</v>
      </c>
      <c r="B2" s="80">
        <f>+'1. Budget Outturns'!B2</f>
        <v>2020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3" t="str">
        <f>'1. Budget Outturns'!A3</f>
        <v>Budget Title</v>
      </c>
      <c r="B3" s="80" t="str">
        <f>+'1. Budget Outturns'!B3</f>
        <v>THE PEOPLE'S BUDGET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2" t="s">
        <v>189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35" t="s">
        <v>130</v>
      </c>
      <c r="B6" s="23" t="s">
        <v>85</v>
      </c>
      <c r="C6" s="23" t="s">
        <v>86</v>
      </c>
      <c r="D6" s="23" t="s">
        <v>83</v>
      </c>
      <c r="E6" s="24" t="s">
        <v>133</v>
      </c>
      <c r="F6" s="24" t="s">
        <v>114</v>
      </c>
      <c r="G6" s="24" t="s">
        <v>143</v>
      </c>
      <c r="H6" s="23" t="s">
        <v>132</v>
      </c>
      <c r="I6" s="23" t="s">
        <v>87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>
      <c r="A7" s="82" t="s">
        <v>212</v>
      </c>
      <c r="B7" s="82" t="s">
        <v>249</v>
      </c>
      <c r="C7" s="82">
        <v>14000010101</v>
      </c>
      <c r="D7" s="82" t="s">
        <v>213</v>
      </c>
      <c r="E7" s="86">
        <v>214000000</v>
      </c>
      <c r="F7" s="86">
        <v>210040958.08000001</v>
      </c>
      <c r="G7" s="53">
        <f>+E7-F7</f>
        <v>3959041.9199999869</v>
      </c>
      <c r="H7" s="25">
        <f>IFERROR(F7/E7,"")</f>
        <v>0.98149980411214954</v>
      </c>
      <c r="I7" s="82" t="s">
        <v>136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>
      <c r="A8" s="82" t="s">
        <v>212</v>
      </c>
      <c r="B8" s="82" t="s">
        <v>249</v>
      </c>
      <c r="C8" s="82">
        <v>40000030104</v>
      </c>
      <c r="D8" s="82" t="s">
        <v>214</v>
      </c>
      <c r="E8" s="86">
        <v>2955000000</v>
      </c>
      <c r="F8" s="86">
        <v>2929025295.5999999</v>
      </c>
      <c r="G8" s="53">
        <f t="shared" ref="G8:G31" si="0">+E8-F8</f>
        <v>25974704.400000095</v>
      </c>
      <c r="H8" s="25">
        <f t="shared" ref="H8:H31" si="1">IFERROR(F8/E8,"")</f>
        <v>0.99120991390862945</v>
      </c>
      <c r="I8" s="82" t="s">
        <v>136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>
      <c r="A9" s="82" t="s">
        <v>215</v>
      </c>
      <c r="B9" s="82" t="s">
        <v>249</v>
      </c>
      <c r="C9" s="82">
        <v>50000010104</v>
      </c>
      <c r="D9" s="82" t="s">
        <v>216</v>
      </c>
      <c r="E9" s="86">
        <v>650000000</v>
      </c>
      <c r="F9" s="86">
        <v>14301327.800000001</v>
      </c>
      <c r="G9" s="53">
        <f t="shared" si="0"/>
        <v>635698672.20000005</v>
      </c>
      <c r="H9" s="25">
        <f t="shared" si="1"/>
        <v>2.2002042769230769E-2</v>
      </c>
      <c r="I9" s="82" t="s">
        <v>136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>
      <c r="A10" s="82" t="s">
        <v>217</v>
      </c>
      <c r="B10" s="82" t="s">
        <v>249</v>
      </c>
      <c r="C10" s="82">
        <v>15000010102</v>
      </c>
      <c r="D10" s="82" t="s">
        <v>218</v>
      </c>
      <c r="E10" s="86">
        <v>1446316631</v>
      </c>
      <c r="F10" s="86">
        <v>386519615.04000002</v>
      </c>
      <c r="G10" s="53">
        <f t="shared" si="0"/>
        <v>1059797015.96</v>
      </c>
      <c r="H10" s="25">
        <f t="shared" si="1"/>
        <v>0.26724411982510077</v>
      </c>
      <c r="I10" s="82" t="s">
        <v>136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>
      <c r="A11" s="82" t="s">
        <v>219</v>
      </c>
      <c r="B11" s="82" t="s">
        <v>249</v>
      </c>
      <c r="C11" s="82">
        <v>15000010101</v>
      </c>
      <c r="D11" s="82" t="s">
        <v>248</v>
      </c>
      <c r="E11" s="86">
        <v>15699815000</v>
      </c>
      <c r="F11" s="86">
        <v>7058653418.2600002</v>
      </c>
      <c r="G11" s="53">
        <f t="shared" si="0"/>
        <v>8641161581.7399998</v>
      </c>
      <c r="H11" s="25">
        <f t="shared" si="1"/>
        <v>0.44960105697169045</v>
      </c>
      <c r="I11" s="82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>
      <c r="A12" s="82" t="s">
        <v>220</v>
      </c>
      <c r="B12" s="82" t="s">
        <v>249</v>
      </c>
      <c r="C12" s="82"/>
      <c r="D12" s="82" t="s">
        <v>248</v>
      </c>
      <c r="E12" s="86">
        <v>6450000000</v>
      </c>
      <c r="F12" s="86">
        <v>6403788720</v>
      </c>
      <c r="G12" s="53">
        <f t="shared" si="0"/>
        <v>46211280</v>
      </c>
      <c r="H12" s="25">
        <f t="shared" si="1"/>
        <v>0.99283546046511628</v>
      </c>
      <c r="I12" s="82" t="s">
        <v>136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>
      <c r="A13" s="82" t="s">
        <v>221</v>
      </c>
      <c r="B13" s="82" t="s">
        <v>249</v>
      </c>
      <c r="C13" s="82">
        <v>14000010101</v>
      </c>
      <c r="D13" s="82" t="s">
        <v>248</v>
      </c>
      <c r="E13" s="86">
        <v>4500000000</v>
      </c>
      <c r="F13" s="86">
        <v>3408497560.9699998</v>
      </c>
      <c r="G13" s="53">
        <f t="shared" si="0"/>
        <v>1091502439.0300002</v>
      </c>
      <c r="H13" s="25">
        <f t="shared" si="1"/>
        <v>0.75744390243777771</v>
      </c>
      <c r="I13" s="82" t="s">
        <v>136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>
      <c r="A14" s="82" t="s">
        <v>222</v>
      </c>
      <c r="B14" s="82" t="s">
        <v>249</v>
      </c>
      <c r="C14" s="82">
        <v>14000010103</v>
      </c>
      <c r="D14" s="82" t="s">
        <v>248</v>
      </c>
      <c r="E14" s="86">
        <v>820000000</v>
      </c>
      <c r="F14" s="86">
        <v>136229000</v>
      </c>
      <c r="G14" s="53">
        <f t="shared" si="0"/>
        <v>683771000</v>
      </c>
      <c r="H14" s="25">
        <f t="shared" si="1"/>
        <v>0.16613292682926828</v>
      </c>
      <c r="I14" s="82" t="s">
        <v>136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>
      <c r="A15" s="82" t="s">
        <v>223</v>
      </c>
      <c r="B15" s="82" t="s">
        <v>249</v>
      </c>
      <c r="C15" s="82">
        <v>15000010102</v>
      </c>
      <c r="D15" s="82" t="s">
        <v>248</v>
      </c>
      <c r="E15" s="86">
        <v>1200000000</v>
      </c>
      <c r="F15" s="86">
        <v>116876465.25</v>
      </c>
      <c r="G15" s="53">
        <f t="shared" si="0"/>
        <v>1083123534.75</v>
      </c>
      <c r="H15" s="25">
        <f t="shared" si="1"/>
        <v>9.7397054375E-2</v>
      </c>
      <c r="I15" s="82" t="s">
        <v>136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>
      <c r="A16" s="82" t="s">
        <v>224</v>
      </c>
      <c r="B16" s="82" t="s">
        <v>249</v>
      </c>
      <c r="C16" s="82">
        <v>14000010102</v>
      </c>
      <c r="D16" s="82" t="s">
        <v>248</v>
      </c>
      <c r="E16" s="86">
        <v>75000000</v>
      </c>
      <c r="F16" s="86">
        <v>8435507.4299999997</v>
      </c>
      <c r="G16" s="53">
        <f t="shared" si="0"/>
        <v>66564492.57</v>
      </c>
      <c r="H16" s="25">
        <f t="shared" si="1"/>
        <v>0.11247343239999999</v>
      </c>
      <c r="I16" s="82" t="s">
        <v>136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>
      <c r="A17" s="82" t="s">
        <v>225</v>
      </c>
      <c r="B17" s="82" t="s">
        <v>249</v>
      </c>
      <c r="C17" s="82">
        <v>14000010102</v>
      </c>
      <c r="D17" s="82" t="s">
        <v>248</v>
      </c>
      <c r="E17" s="86">
        <v>75000000</v>
      </c>
      <c r="F17" s="86">
        <v>2110944.25</v>
      </c>
      <c r="G17" s="53">
        <f t="shared" si="0"/>
        <v>72889055.75</v>
      </c>
      <c r="H17" s="25">
        <f t="shared" si="1"/>
        <v>2.8145923333333333E-2</v>
      </c>
      <c r="I17" s="82" t="s">
        <v>136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>
      <c r="A18" s="82" t="s">
        <v>226</v>
      </c>
      <c r="B18" s="82" t="s">
        <v>249</v>
      </c>
      <c r="C18" s="82"/>
      <c r="D18" s="82" t="s">
        <v>227</v>
      </c>
      <c r="E18" s="86">
        <v>30000000</v>
      </c>
      <c r="F18" s="86">
        <v>6982755</v>
      </c>
      <c r="G18" s="53">
        <f t="shared" si="0"/>
        <v>23017245</v>
      </c>
      <c r="H18" s="25">
        <f t="shared" si="1"/>
        <v>0.23275850000000001</v>
      </c>
      <c r="I18" s="82" t="s">
        <v>136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>
      <c r="A19" s="82" t="s">
        <v>228</v>
      </c>
      <c r="B19" s="82" t="s">
        <v>249</v>
      </c>
      <c r="C19" s="82">
        <v>10000010104</v>
      </c>
      <c r="D19" s="82" t="s">
        <v>229</v>
      </c>
      <c r="E19" s="86">
        <v>246000000</v>
      </c>
      <c r="F19" s="86">
        <v>153480960.31</v>
      </c>
      <c r="G19" s="53">
        <f t="shared" si="0"/>
        <v>92519039.689999998</v>
      </c>
      <c r="H19" s="25">
        <f t="shared" si="1"/>
        <v>0.62390634272357726</v>
      </c>
      <c r="I19" s="82" t="s">
        <v>136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>
      <c r="A20" s="82" t="s">
        <v>220</v>
      </c>
      <c r="B20" s="82" t="s">
        <v>249</v>
      </c>
      <c r="C20" s="82"/>
      <c r="D20" s="82" t="s">
        <v>230</v>
      </c>
      <c r="E20" s="86">
        <v>29000000</v>
      </c>
      <c r="F20" s="86">
        <v>20769838.27</v>
      </c>
      <c r="G20" s="53">
        <f t="shared" si="0"/>
        <v>8230161.7300000004</v>
      </c>
      <c r="H20" s="25">
        <f t="shared" si="1"/>
        <v>0.71620131965517242</v>
      </c>
      <c r="I20" s="82" t="s">
        <v>136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>
      <c r="A21" s="82" t="s">
        <v>231</v>
      </c>
      <c r="B21" s="82" t="s">
        <v>249</v>
      </c>
      <c r="C21" s="82">
        <v>8000010101</v>
      </c>
      <c r="D21" s="82" t="s">
        <v>232</v>
      </c>
      <c r="E21" s="86">
        <v>90000000</v>
      </c>
      <c r="F21" s="86">
        <v>17085277.039999999</v>
      </c>
      <c r="G21" s="53">
        <f t="shared" si="0"/>
        <v>72914722.960000008</v>
      </c>
      <c r="H21" s="25">
        <f t="shared" si="1"/>
        <v>0.18983641155555556</v>
      </c>
      <c r="I21" s="82" t="s">
        <v>136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>
      <c r="A22" s="82" t="s">
        <v>233</v>
      </c>
      <c r="B22" s="82" t="s">
        <v>249</v>
      </c>
      <c r="C22" s="82">
        <v>8000020103</v>
      </c>
      <c r="D22" s="82" t="s">
        <v>234</v>
      </c>
      <c r="E22" s="86">
        <v>18000000</v>
      </c>
      <c r="F22" s="86">
        <v>9500873.5</v>
      </c>
      <c r="G22" s="53">
        <f t="shared" si="0"/>
        <v>8499126.5</v>
      </c>
      <c r="H22" s="25">
        <f t="shared" si="1"/>
        <v>0.52782630555555554</v>
      </c>
      <c r="I22" s="82" t="s">
        <v>136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>
      <c r="A23" s="82" t="s">
        <v>242</v>
      </c>
      <c r="B23" s="82" t="s">
        <v>249</v>
      </c>
      <c r="C23" s="82">
        <v>6000010103</v>
      </c>
      <c r="D23" s="82" t="s">
        <v>243</v>
      </c>
      <c r="E23" s="86">
        <v>180300000</v>
      </c>
      <c r="F23" s="86">
        <v>83571725</v>
      </c>
      <c r="G23" s="53">
        <f t="shared" si="0"/>
        <v>96728275</v>
      </c>
      <c r="H23" s="25">
        <f t="shared" si="1"/>
        <v>0.46351483638380475</v>
      </c>
      <c r="I23" s="82" t="s">
        <v>136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>
      <c r="A24" s="82" t="s">
        <v>233</v>
      </c>
      <c r="B24" s="82" t="s">
        <v>249</v>
      </c>
      <c r="C24" s="82">
        <v>8000020103</v>
      </c>
      <c r="D24" s="82" t="s">
        <v>234</v>
      </c>
      <c r="E24" s="86">
        <v>18000000</v>
      </c>
      <c r="F24" s="86">
        <v>9500873.5</v>
      </c>
      <c r="G24" s="53">
        <f t="shared" si="0"/>
        <v>8499126.5</v>
      </c>
      <c r="H24" s="25">
        <f t="shared" si="1"/>
        <v>0.52782630555555554</v>
      </c>
      <c r="I24" s="82" t="s">
        <v>136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>
      <c r="A25" s="82"/>
      <c r="B25" s="82"/>
      <c r="C25" s="82"/>
      <c r="D25" s="82"/>
      <c r="E25" s="86"/>
      <c r="F25" s="86"/>
      <c r="G25" s="53">
        <f t="shared" si="0"/>
        <v>0</v>
      </c>
      <c r="H25" s="25" t="str">
        <f t="shared" si="1"/>
        <v/>
      </c>
      <c r="I25" s="8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>
      <c r="A26" s="82"/>
      <c r="B26" s="82"/>
      <c r="C26" s="82"/>
      <c r="D26" s="82"/>
      <c r="E26" s="86"/>
      <c r="F26" s="86"/>
      <c r="G26" s="53">
        <f t="shared" si="0"/>
        <v>0</v>
      </c>
      <c r="H26" s="25" t="str">
        <f t="shared" si="1"/>
        <v/>
      </c>
      <c r="I26" s="8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>
      <c r="A27" s="82"/>
      <c r="B27" s="82"/>
      <c r="C27" s="82"/>
      <c r="D27" s="82"/>
      <c r="E27" s="86"/>
      <c r="F27" s="86"/>
      <c r="G27" s="53">
        <f t="shared" si="0"/>
        <v>0</v>
      </c>
      <c r="H27" s="25" t="str">
        <f t="shared" si="1"/>
        <v/>
      </c>
      <c r="I27" s="8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>
      <c r="A28" s="82"/>
      <c r="B28" s="82"/>
      <c r="C28" s="82"/>
      <c r="D28" s="82"/>
      <c r="E28" s="86"/>
      <c r="F28" s="86"/>
      <c r="G28" s="53">
        <f t="shared" si="0"/>
        <v>0</v>
      </c>
      <c r="H28" s="25" t="str">
        <f t="shared" si="1"/>
        <v/>
      </c>
      <c r="I28" s="8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>
      <c r="A29" s="82"/>
      <c r="B29" s="82"/>
      <c r="C29" s="82"/>
      <c r="D29" s="82"/>
      <c r="E29" s="86"/>
      <c r="F29" s="86"/>
      <c r="G29" s="53">
        <f t="shared" si="0"/>
        <v>0</v>
      </c>
      <c r="H29" s="25" t="str">
        <f t="shared" si="1"/>
        <v/>
      </c>
      <c r="I29" s="8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>
      <c r="A30" s="82"/>
      <c r="B30" s="82"/>
      <c r="C30" s="82"/>
      <c r="D30" s="82"/>
      <c r="E30" s="86"/>
      <c r="F30" s="86"/>
      <c r="G30" s="53">
        <f t="shared" si="0"/>
        <v>0</v>
      </c>
      <c r="H30" s="25" t="str">
        <f t="shared" si="1"/>
        <v/>
      </c>
      <c r="I30" s="8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>
      <c r="A31" s="82"/>
      <c r="B31" s="82"/>
      <c r="C31" s="82"/>
      <c r="D31" s="82"/>
      <c r="E31" s="86"/>
      <c r="F31" s="86"/>
      <c r="G31" s="53">
        <f t="shared" si="0"/>
        <v>0</v>
      </c>
      <c r="H31" s="25" t="str">
        <f t="shared" si="1"/>
        <v/>
      </c>
      <c r="I31" s="8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114" t="s">
        <v>146</v>
      </c>
      <c r="B32" s="114"/>
      <c r="C32" s="114"/>
      <c r="D32" s="114"/>
      <c r="E32" s="114"/>
      <c r="F32" s="114"/>
      <c r="G32" s="114"/>
      <c r="H32" s="114"/>
      <c r="I32" s="1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16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1" t="s">
        <v>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18" t="s">
        <v>88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19" t="s">
        <v>89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20" t="s">
        <v>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4" t="s">
        <v>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89" t="s">
        <v>138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89" t="s">
        <v>136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89" t="s">
        <v>137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8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1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/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heetProtection sheet="1" objects="1" scenarios="1" formatColumns="0" formatRows="0"/>
  <mergeCells count="1">
    <mergeCell ref="A32:I32"/>
  </mergeCells>
  <dataValidations count="1">
    <dataValidation type="list" allowBlank="1" showInputMessage="1" showErrorMessage="1" sqref="I7:I31">
      <formula1>$A$44:$A$46</formula1>
    </dataValidation>
  </dataValidations>
  <printOptions horizontalCentered="1"/>
  <pageMargins left="0.51181102362204722" right="0.11811023622047245" top="0.35433070866141736" bottom="0.35433070866141736" header="0.51181102362204722" footer="0.51181102362204722"/>
  <pageSetup paperSize="5" scale="62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showGridLines="0" workbookViewId="0">
      <selection sqref="A1:I32"/>
    </sheetView>
  </sheetViews>
  <sheetFormatPr defaultColWidth="8.7109375" defaultRowHeight="12.75"/>
  <cols>
    <col min="1" max="1" width="50.7109375" customWidth="1"/>
    <col min="2" max="2" width="30.7109375" customWidth="1"/>
    <col min="3" max="7" width="24.7109375" customWidth="1"/>
    <col min="8" max="9" width="18.7109375" customWidth="1"/>
    <col min="10" max="1027" width="14.42578125" customWidth="1"/>
  </cols>
  <sheetData>
    <row r="1" spans="1:26" ht="15.75" customHeight="1">
      <c r="A1" s="3" t="str">
        <f>'1. Budget Outturns'!A1</f>
        <v>State</v>
      </c>
      <c r="B1" s="80" t="str">
        <f>+'1. Budget Outturns'!B1</f>
        <v>Oyo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3" t="str">
        <f>'1. Budget Outturns'!A2</f>
        <v>Year</v>
      </c>
      <c r="B2" s="80">
        <f>+'1. Budget Outturns'!B2</f>
        <v>2020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3" t="str">
        <f>'1. Budget Outturns'!A3</f>
        <v>Budget Title</v>
      </c>
      <c r="B3" s="80" t="str">
        <f>+'1. Budget Outturns'!B3</f>
        <v>THE PEOPLE'S BUDGET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2" t="s">
        <v>84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35" t="s">
        <v>130</v>
      </c>
      <c r="B6" s="23" t="s">
        <v>85</v>
      </c>
      <c r="C6" s="23" t="s">
        <v>86</v>
      </c>
      <c r="D6" s="23" t="s">
        <v>83</v>
      </c>
      <c r="E6" s="24" t="s">
        <v>133</v>
      </c>
      <c r="F6" s="24" t="s">
        <v>114</v>
      </c>
      <c r="G6" s="24" t="s">
        <v>143</v>
      </c>
      <c r="H6" s="23" t="s">
        <v>132</v>
      </c>
      <c r="I6" s="23" t="s">
        <v>87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>
      <c r="A7" s="82" t="s">
        <v>235</v>
      </c>
      <c r="B7" s="82" t="s">
        <v>249</v>
      </c>
      <c r="C7" s="82">
        <v>10000010103</v>
      </c>
      <c r="D7" s="82" t="s">
        <v>238</v>
      </c>
      <c r="E7" s="86">
        <v>107881490</v>
      </c>
      <c r="F7" s="86">
        <v>64184559</v>
      </c>
      <c r="G7" s="53">
        <f>+E7-F7</f>
        <v>43696931</v>
      </c>
      <c r="H7" s="25">
        <f>IFERROR(F7/E7,"")</f>
        <v>0.59495432441654261</v>
      </c>
      <c r="I7" s="82" t="s">
        <v>136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>
      <c r="A8" s="82" t="s">
        <v>236</v>
      </c>
      <c r="B8" s="82" t="s">
        <v>249</v>
      </c>
      <c r="C8" s="82">
        <v>10000010102</v>
      </c>
      <c r="D8" s="82" t="s">
        <v>238</v>
      </c>
      <c r="E8" s="86">
        <v>5000000</v>
      </c>
      <c r="F8" s="86">
        <v>5000000</v>
      </c>
      <c r="G8" s="53">
        <f t="shared" ref="G8:G31" si="0">+E8-F8</f>
        <v>0</v>
      </c>
      <c r="H8" s="25">
        <f t="shared" ref="H8:H31" si="1">IFERROR(F8/E8,"")</f>
        <v>1</v>
      </c>
      <c r="I8" s="82" t="s">
        <v>136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>
      <c r="A9" s="82" t="s">
        <v>237</v>
      </c>
      <c r="B9" s="82" t="s">
        <v>249</v>
      </c>
      <c r="C9" s="82">
        <v>10000010103</v>
      </c>
      <c r="D9" s="82" t="s">
        <v>238</v>
      </c>
      <c r="E9" s="86">
        <v>130000</v>
      </c>
      <c r="F9" s="86">
        <v>130000</v>
      </c>
      <c r="G9" s="53">
        <f t="shared" si="0"/>
        <v>0</v>
      </c>
      <c r="H9" s="25">
        <f t="shared" si="1"/>
        <v>1</v>
      </c>
      <c r="I9" s="82" t="s">
        <v>136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>
      <c r="A10" s="82" t="s">
        <v>239</v>
      </c>
      <c r="B10" s="82" t="s">
        <v>249</v>
      </c>
      <c r="C10" s="82">
        <v>1400010101</v>
      </c>
      <c r="D10" s="82" t="s">
        <v>240</v>
      </c>
      <c r="E10" s="86">
        <v>70000000</v>
      </c>
      <c r="F10" s="86">
        <v>33240000</v>
      </c>
      <c r="G10" s="53">
        <f t="shared" si="0"/>
        <v>36760000</v>
      </c>
      <c r="H10" s="25">
        <f t="shared" ref="H10:H22" si="2">IFERROR(F10/E10,"")</f>
        <v>0.47485714285714287</v>
      </c>
      <c r="I10" s="82" t="s">
        <v>136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>
      <c r="A11" s="82" t="s">
        <v>241</v>
      </c>
      <c r="B11" s="82" t="s">
        <v>249</v>
      </c>
      <c r="C11" s="82">
        <v>10000010102</v>
      </c>
      <c r="D11" s="82" t="s">
        <v>227</v>
      </c>
      <c r="E11" s="86">
        <v>15000000</v>
      </c>
      <c r="F11" s="86">
        <v>3287575</v>
      </c>
      <c r="G11" s="53">
        <f t="shared" si="0"/>
        <v>11712425</v>
      </c>
      <c r="H11" s="25">
        <f t="shared" si="2"/>
        <v>0.21917166666666665</v>
      </c>
      <c r="I11" s="82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>
      <c r="A12" s="82" t="s">
        <v>244</v>
      </c>
      <c r="B12" s="82" t="s">
        <v>249</v>
      </c>
      <c r="C12" s="82">
        <v>1000030103</v>
      </c>
      <c r="D12" s="82" t="s">
        <v>247</v>
      </c>
      <c r="E12" s="86">
        <v>3302500000</v>
      </c>
      <c r="F12" s="86">
        <v>488684579.94</v>
      </c>
      <c r="G12" s="53">
        <f t="shared" si="0"/>
        <v>2813815420.0599999</v>
      </c>
      <c r="H12" s="25">
        <f t="shared" si="2"/>
        <v>0.14797413472823617</v>
      </c>
      <c r="I12" s="82" t="s">
        <v>136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>
      <c r="A13" s="82" t="s">
        <v>245</v>
      </c>
      <c r="B13" s="82" t="s">
        <v>249</v>
      </c>
      <c r="C13" s="82">
        <v>1000030101</v>
      </c>
      <c r="D13" s="82" t="s">
        <v>247</v>
      </c>
      <c r="E13" s="86">
        <v>68000000</v>
      </c>
      <c r="F13" s="86">
        <v>9674000</v>
      </c>
      <c r="G13" s="53">
        <f t="shared" si="0"/>
        <v>58326000</v>
      </c>
      <c r="H13" s="25">
        <f t="shared" si="2"/>
        <v>0.14226470588235293</v>
      </c>
      <c r="I13" s="82" t="s">
        <v>136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>
      <c r="A14" s="82" t="s">
        <v>246</v>
      </c>
      <c r="B14" s="82" t="s">
        <v>249</v>
      </c>
      <c r="C14" s="82">
        <v>1000010103</v>
      </c>
      <c r="D14" s="82" t="s">
        <v>247</v>
      </c>
      <c r="E14" s="86">
        <v>130000000</v>
      </c>
      <c r="F14" s="86">
        <v>104612562</v>
      </c>
      <c r="G14" s="53">
        <f t="shared" si="0"/>
        <v>25387438</v>
      </c>
      <c r="H14" s="25">
        <f t="shared" si="2"/>
        <v>0.80471201538461534</v>
      </c>
      <c r="I14" s="82" t="s">
        <v>136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>
      <c r="A15" s="82"/>
      <c r="B15" s="82"/>
      <c r="C15" s="82"/>
      <c r="D15" s="82"/>
      <c r="E15" s="86"/>
      <c r="F15" s="86"/>
      <c r="G15" s="53">
        <f t="shared" si="0"/>
        <v>0</v>
      </c>
      <c r="H15" s="25" t="str">
        <f t="shared" si="2"/>
        <v/>
      </c>
      <c r="I15" s="8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>
      <c r="A16" s="82"/>
      <c r="B16" s="82"/>
      <c r="C16" s="82"/>
      <c r="D16" s="82"/>
      <c r="E16" s="86"/>
      <c r="F16" s="86"/>
      <c r="G16" s="53">
        <f t="shared" si="0"/>
        <v>0</v>
      </c>
      <c r="H16" s="25" t="str">
        <f t="shared" si="2"/>
        <v/>
      </c>
      <c r="I16" s="8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>
      <c r="A17" s="82"/>
      <c r="B17" s="82"/>
      <c r="C17" s="82"/>
      <c r="D17" s="82"/>
      <c r="E17" s="86"/>
      <c r="F17" s="86"/>
      <c r="G17" s="53">
        <f t="shared" si="0"/>
        <v>0</v>
      </c>
      <c r="H17" s="25" t="str">
        <f t="shared" si="2"/>
        <v/>
      </c>
      <c r="I17" s="8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>
      <c r="A18" s="82"/>
      <c r="B18" s="82"/>
      <c r="C18" s="82"/>
      <c r="D18" s="82"/>
      <c r="E18" s="86"/>
      <c r="F18" s="86"/>
      <c r="G18" s="53">
        <f t="shared" si="0"/>
        <v>0</v>
      </c>
      <c r="H18" s="25" t="str">
        <f t="shared" si="2"/>
        <v/>
      </c>
      <c r="I18" s="8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>
      <c r="A19" s="82"/>
      <c r="B19" s="82"/>
      <c r="C19" s="82"/>
      <c r="D19" s="82"/>
      <c r="E19" s="86"/>
      <c r="F19" s="86"/>
      <c r="G19" s="53">
        <f t="shared" si="0"/>
        <v>0</v>
      </c>
      <c r="H19" s="25" t="str">
        <f t="shared" si="2"/>
        <v/>
      </c>
      <c r="I19" s="8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>
      <c r="A20" s="82"/>
      <c r="B20" s="82"/>
      <c r="C20" s="82"/>
      <c r="D20" s="82"/>
      <c r="E20" s="86"/>
      <c r="F20" s="86"/>
      <c r="G20" s="53">
        <f t="shared" si="0"/>
        <v>0</v>
      </c>
      <c r="H20" s="25" t="str">
        <f t="shared" si="2"/>
        <v/>
      </c>
      <c r="I20" s="8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>
      <c r="A21" s="82"/>
      <c r="B21" s="82"/>
      <c r="C21" s="82"/>
      <c r="D21" s="82"/>
      <c r="E21" s="86"/>
      <c r="F21" s="86"/>
      <c r="G21" s="53">
        <f t="shared" si="0"/>
        <v>0</v>
      </c>
      <c r="H21" s="25" t="str">
        <f t="shared" si="2"/>
        <v/>
      </c>
      <c r="I21" s="8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>
      <c r="A22" s="82"/>
      <c r="B22" s="82"/>
      <c r="C22" s="82"/>
      <c r="D22" s="82"/>
      <c r="E22" s="86"/>
      <c r="F22" s="86"/>
      <c r="G22" s="53">
        <f t="shared" si="0"/>
        <v>0</v>
      </c>
      <c r="H22" s="25" t="str">
        <f t="shared" si="2"/>
        <v/>
      </c>
      <c r="I22" s="8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>
      <c r="A23" s="82"/>
      <c r="B23" s="82"/>
      <c r="C23" s="82"/>
      <c r="D23" s="82"/>
      <c r="E23" s="86"/>
      <c r="F23" s="86"/>
      <c r="G23" s="53">
        <f t="shared" si="0"/>
        <v>0</v>
      </c>
      <c r="H23" s="25" t="str">
        <f t="shared" si="1"/>
        <v/>
      </c>
      <c r="I23" s="8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>
      <c r="A24" s="82"/>
      <c r="B24" s="82"/>
      <c r="C24" s="82"/>
      <c r="D24" s="82"/>
      <c r="E24" s="86"/>
      <c r="F24" s="86"/>
      <c r="G24" s="53">
        <f t="shared" si="0"/>
        <v>0</v>
      </c>
      <c r="H24" s="25" t="str">
        <f t="shared" si="1"/>
        <v/>
      </c>
      <c r="I24" s="8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>
      <c r="A25" s="82"/>
      <c r="B25" s="82"/>
      <c r="C25" s="82"/>
      <c r="D25" s="82"/>
      <c r="E25" s="86"/>
      <c r="F25" s="86"/>
      <c r="G25" s="53">
        <f t="shared" si="0"/>
        <v>0</v>
      </c>
      <c r="H25" s="25" t="str">
        <f t="shared" si="1"/>
        <v/>
      </c>
      <c r="I25" s="8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>
      <c r="A26" s="82"/>
      <c r="B26" s="82"/>
      <c r="C26" s="82"/>
      <c r="D26" s="82"/>
      <c r="E26" s="86"/>
      <c r="F26" s="86"/>
      <c r="G26" s="53">
        <f t="shared" si="0"/>
        <v>0</v>
      </c>
      <c r="H26" s="25" t="str">
        <f t="shared" si="1"/>
        <v/>
      </c>
      <c r="I26" s="8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>
      <c r="A27" s="82"/>
      <c r="B27" s="82"/>
      <c r="C27" s="82"/>
      <c r="D27" s="82"/>
      <c r="E27" s="86"/>
      <c r="F27" s="86"/>
      <c r="G27" s="53">
        <f t="shared" si="0"/>
        <v>0</v>
      </c>
      <c r="H27" s="25" t="str">
        <f t="shared" si="1"/>
        <v/>
      </c>
      <c r="I27" s="8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>
      <c r="A28" s="82"/>
      <c r="B28" s="82"/>
      <c r="C28" s="82"/>
      <c r="D28" s="82"/>
      <c r="E28" s="86"/>
      <c r="F28" s="86"/>
      <c r="G28" s="53">
        <f t="shared" si="0"/>
        <v>0</v>
      </c>
      <c r="H28" s="25" t="str">
        <f t="shared" si="1"/>
        <v/>
      </c>
      <c r="I28" s="8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>
      <c r="A29" s="82"/>
      <c r="B29" s="82"/>
      <c r="C29" s="82"/>
      <c r="D29" s="82"/>
      <c r="E29" s="86"/>
      <c r="F29" s="86"/>
      <c r="G29" s="53">
        <f t="shared" si="0"/>
        <v>0</v>
      </c>
      <c r="H29" s="25" t="str">
        <f t="shared" si="1"/>
        <v/>
      </c>
      <c r="I29" s="8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>
      <c r="A30" s="82"/>
      <c r="B30" s="82"/>
      <c r="C30" s="82"/>
      <c r="D30" s="82"/>
      <c r="E30" s="86"/>
      <c r="F30" s="86"/>
      <c r="G30" s="53">
        <f t="shared" si="0"/>
        <v>0</v>
      </c>
      <c r="H30" s="25" t="str">
        <f t="shared" si="1"/>
        <v/>
      </c>
      <c r="I30" s="8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>
      <c r="A31" s="82"/>
      <c r="B31" s="82"/>
      <c r="C31" s="82"/>
      <c r="D31" s="82"/>
      <c r="E31" s="86"/>
      <c r="F31" s="86"/>
      <c r="G31" s="53">
        <f t="shared" si="0"/>
        <v>0</v>
      </c>
      <c r="H31" s="25" t="str">
        <f t="shared" si="1"/>
        <v/>
      </c>
      <c r="I31" s="8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114" t="s">
        <v>146</v>
      </c>
      <c r="B32" s="114"/>
      <c r="C32" s="114"/>
      <c r="D32" s="114"/>
      <c r="E32" s="114"/>
      <c r="F32" s="114"/>
      <c r="G32" s="114"/>
      <c r="H32" s="114"/>
      <c r="I32" s="1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16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1" t="s">
        <v>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18" t="s">
        <v>88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19" t="s">
        <v>89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20" t="s">
        <v>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4" t="s">
        <v>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89" t="s">
        <v>138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89" t="s">
        <v>136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89" t="s">
        <v>137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8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1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/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heetProtection sheet="1" objects="1" scenarios="1" formatColumns="0" formatRows="0"/>
  <mergeCells count="1">
    <mergeCell ref="A32:I32"/>
  </mergeCells>
  <dataValidations count="1">
    <dataValidation type="list" allowBlank="1" showInputMessage="1" showErrorMessage="1" sqref="I7:I31">
      <formula1>$A$44:$A$46</formula1>
    </dataValidation>
  </dataValidations>
  <printOptions horizontalCentered="1"/>
  <pageMargins left="0.31496062992125984" right="0.11811023622047245" top="0.35433070866141736" bottom="0.35433070866141736" header="0.51181102362204722" footer="0.51181102362204722"/>
  <pageSetup paperSize="5" scale="67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"/>
  <sheetViews>
    <sheetView topLeftCell="B9" zoomScale="110" zoomScaleNormal="110" workbookViewId="0">
      <selection activeCell="L15" sqref="L15"/>
    </sheetView>
  </sheetViews>
  <sheetFormatPr defaultRowHeight="12.75"/>
  <sheetData>
    <row r="1" spans="2:18">
      <c r="B1" s="109" t="s">
        <v>190</v>
      </c>
      <c r="R1" s="109" t="s">
        <v>191</v>
      </c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Budget Outturns</vt:lpstr>
      <vt:lpstr>2. Revenue Outturn </vt:lpstr>
      <vt:lpstr>3. Expenditure Outturn</vt:lpstr>
      <vt:lpstr>4. Audit Findings</vt:lpstr>
      <vt:lpstr>5. Fiscal Summary</vt:lpstr>
      <vt:lpstr>6. Sectoral Allocations</vt:lpstr>
      <vt:lpstr>7. Top Value Projects</vt:lpstr>
      <vt:lpstr>8. Citizen Norminated Project</vt:lpstr>
      <vt:lpstr>Dashboard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OYSG EGOV 199</cp:lastModifiedBy>
  <cp:revision>1</cp:revision>
  <cp:lastPrinted>2021-08-31T10:56:43Z</cp:lastPrinted>
  <dcterms:created xsi:type="dcterms:W3CDTF">2020-01-20T23:23:34Z</dcterms:created>
  <dcterms:modified xsi:type="dcterms:W3CDTF">2021-09-28T12:07:33Z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